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ysfeliz\Desktop\Desktop\Información 2025\Trimestre 2-2025\DIGEPRES\Primer semestre 2025\con act. Misael\"/>
    </mc:Choice>
  </mc:AlternateContent>
  <xr:revisionPtr revIDLastSave="0" documentId="13_ncr:1_{2FFFD15E-F298-4490-92CD-11E665539844}" xr6:coauthVersionLast="47" xr6:coauthVersionMax="47" xr10:uidLastSave="{00000000-0000-0000-0000-000000000000}"/>
  <bookViews>
    <workbookView xWindow="20370" yWindow="-120" windowWidth="20730" windowHeight="11160" xr2:uid="{00000000-000D-0000-FFFF-FFFF00000000}"/>
  </bookViews>
  <sheets>
    <sheet name="T1" sheetId="1" r:id="rId1"/>
  </sheets>
  <definedNames>
    <definedName name="_Hlk110321804" localSheetId="0">'T1'!$B$32</definedName>
    <definedName name="_xlnm.Print_Area" localSheetId="0">'T1'!$A$1:$J$169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4" i="1" l="1"/>
  <c r="C94" i="1"/>
  <c r="H152" i="1"/>
  <c r="H151" i="1"/>
  <c r="H153" i="1"/>
  <c r="H101" i="1"/>
  <c r="H100" i="1"/>
  <c r="H99" i="1"/>
  <c r="H98" i="1"/>
  <c r="G34" i="1"/>
  <c r="G100" i="1"/>
  <c r="G99" i="1"/>
  <c r="G153" i="1" l="1"/>
  <c r="G151" i="1"/>
  <c r="G152" i="1"/>
  <c r="E153" i="1"/>
  <c r="E152" i="1"/>
  <c r="F153" i="1"/>
  <c r="F152" i="1"/>
  <c r="F151" i="1"/>
  <c r="D151" i="1"/>
  <c r="E151" i="1"/>
  <c r="D153" i="1"/>
  <c r="C153" i="1"/>
  <c r="G101" i="1" l="1"/>
  <c r="G98" i="1" l="1"/>
  <c r="F101" i="1"/>
  <c r="E101" i="1"/>
  <c r="E100" i="1"/>
  <c r="F100" i="1"/>
  <c r="E99" i="1"/>
  <c r="F99" i="1"/>
  <c r="F98" i="1"/>
  <c r="E98" i="1"/>
  <c r="D99" i="1"/>
  <c r="D98" i="1"/>
  <c r="C101" i="1"/>
  <c r="C100" i="1"/>
  <c r="G33" i="1"/>
  <c r="G32" i="1"/>
  <c r="G31" i="1"/>
  <c r="H31" i="1" l="1"/>
  <c r="H30" i="1"/>
  <c r="H29" i="1"/>
  <c r="F25" i="1" s="1"/>
  <c r="G30" i="1"/>
  <c r="F30" i="1"/>
  <c r="F29" i="1"/>
  <c r="C25" i="1" s="1"/>
  <c r="G29" i="1"/>
  <c r="D33" i="1"/>
  <c r="D34" i="1"/>
  <c r="D32" i="1"/>
  <c r="C34" i="1"/>
  <c r="C33" i="1"/>
  <c r="C32" i="1"/>
  <c r="E31" i="1"/>
  <c r="C31" i="1"/>
  <c r="E30" i="1"/>
  <c r="E29" i="1" l="1"/>
  <c r="I147" i="1"/>
  <c r="J153" i="1"/>
  <c r="I153" i="1"/>
  <c r="C151" i="1"/>
  <c r="D152" i="1" l="1"/>
  <c r="C152" i="1"/>
  <c r="D101" i="1"/>
  <c r="C99" i="1"/>
  <c r="D100" i="1"/>
  <c r="C98" i="1"/>
  <c r="D31" i="1"/>
  <c r="D30" i="1"/>
  <c r="C30" i="1"/>
  <c r="D29" i="1"/>
  <c r="C29" i="1"/>
  <c r="J29" i="1" l="1"/>
  <c r="I25" i="1" l="1"/>
  <c r="J33" i="1"/>
  <c r="J30" i="1" l="1"/>
  <c r="I30" i="1"/>
  <c r="I99" i="1" l="1"/>
  <c r="J99" i="1"/>
  <c r="I33" i="1"/>
  <c r="I29" i="1" l="1"/>
  <c r="J151" i="1" l="1"/>
  <c r="J152" i="1"/>
  <c r="I151" i="1"/>
  <c r="I152" i="1"/>
  <c r="J101" i="1"/>
  <c r="J100" i="1"/>
  <c r="I100" i="1"/>
  <c r="I101" i="1"/>
  <c r="J98" i="1"/>
  <c r="I98" i="1"/>
  <c r="J32" i="1"/>
  <c r="J34" i="1"/>
  <c r="J31" i="1"/>
  <c r="I32" i="1"/>
  <c r="I34" i="1"/>
  <c r="I31" i="1"/>
  <c r="I94" i="1"/>
</calcChain>
</file>

<file path=xl/sharedStrings.xml><?xml version="1.0" encoding="utf-8"?>
<sst xmlns="http://schemas.openxmlformats.org/spreadsheetml/2006/main" count="332" uniqueCount="193">
  <si>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</si>
  <si>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</si>
  <si>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</si>
  <si>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</si>
  <si>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</si>
  <si>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</si>
  <si>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</si>
  <si>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</si>
  <si>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</si>
  <si>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</si>
  <si>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</si>
  <si>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</si>
  <si>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</si>
  <si>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</si>
  <si>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</si>
  <si>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</si>
  <si>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</si>
  <si>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</si>
  <si>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</si>
  <si>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</si>
  <si>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</si>
  <si>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</si>
  <si>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</si>
  <si>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</si>
  <si>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</si>
  <si>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</si>
  <si>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</si>
  <si>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</si>
  <si>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</si>
  <si>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</si>
  <si>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</si>
  <si>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</si>
  <si>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</si>
  <si>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</si>
  <si>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</si>
  <si>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</si>
  <si>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</si>
  <si>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</si>
  <si>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</si>
  <si>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</si>
  <si>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</si>
  <si>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</si>
  <si>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</si>
  <si>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</si>
  <si>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 xml:space="preserve"> Presupuesto Anual</t>
  </si>
  <si>
    <t>0210- Ministerio de Agricultura</t>
  </si>
  <si>
    <t>01-	Ministerio de Agricultura</t>
  </si>
  <si>
    <t>0001 - Ministerio de Agricultura</t>
  </si>
  <si>
    <t>3-. Desarrollo Productivo.</t>
  </si>
  <si>
    <t>3.5-. Estructura productiva.</t>
  </si>
  <si>
    <t>3.5.3 Elevar la productividad, competitividad, sostenibilidad ambiental y financiera de las cadenas agroproductivas, a fin de contribuir a la seguridad alimentaria, aprovechar el potencial exportador y generar empleo e ingresos para la población rural.</t>
  </si>
  <si>
    <t xml:space="preserve">Los beneficiarios son los pequeños y medianos productores agrícolas de todo el territorio nacional. </t>
  </si>
  <si>
    <t>Producto 6234</t>
  </si>
  <si>
    <t>Productores agrícolas reciben insumos y material de siembra para el fomento y desarrollo de la producción nacional.</t>
  </si>
  <si>
    <t>Producto 6236</t>
  </si>
  <si>
    <t>Productores reciben apoyo y asistencia para la producción de frutales.</t>
  </si>
  <si>
    <t>VI. Oportunidades de Mejora</t>
  </si>
  <si>
    <r>
      <t>Programa 11:</t>
    </r>
    <r>
      <rPr>
        <sz val="10"/>
        <rFont val="Calibri"/>
        <family val="2"/>
        <scheme val="minor"/>
      </rPr>
      <t xml:space="preserve"> Fomento de la producción agrícola</t>
    </r>
  </si>
  <si>
    <r>
      <t>Beneficiarios:</t>
    </r>
    <r>
      <rPr>
        <sz val="10"/>
        <color rgb="FF000000"/>
        <rFont val="Calibri"/>
        <family val="2"/>
        <scheme val="minor"/>
      </rPr>
      <t xml:space="preserve"> </t>
    </r>
  </si>
  <si>
    <t>Son beneficiados los productores agrícolas que reciben enseñanza en el uso tecnológico y productores pecuarios que reciben tratamientos reproductivos de alto valor genético.</t>
  </si>
  <si>
    <t>Producto 6238</t>
  </si>
  <si>
    <t>Productores técnicos y agrícolas reciben asistencia técnica  para la transferencia tecnológica.</t>
  </si>
  <si>
    <t>Producto 6241</t>
  </si>
  <si>
    <t>El objetivo general de este programa es relanzar el sector agropecuario nacional, con el fin de impulsar el crecimiento y desarrollo sostenible de la agropecuaria dominicana, a través de una estrategia que garantice la seguridad alimentaria, la rentabilidad de los productores y disminuir la pobreza en la zona rural. Utilizan, además, la asistencia en el sector agropecuario como instrumento de política, para orientar a productores para que puedan realizar las innovaciones y transformaciones tecnológicas requeridas en sus predios agrícolas en procura de aumentar la producción y productividad con el objetivo de fomentar las agroexportaciones.</t>
  </si>
  <si>
    <t>Datos financieros:</t>
  </si>
  <si>
    <t xml:space="preserve">Consiste en producir y distribuir plántulas In-vitro de plátano con alto valor genético. </t>
  </si>
  <si>
    <t>Consiste en beneficiar a pequeños y medianos productores agrícolas y pecuarios en todo el país, con asistencia técnica para la transferencia de tecnología.</t>
  </si>
  <si>
    <t>Son beneficiados los productores y personas que reciben unidades de producción primaria.</t>
  </si>
  <si>
    <t xml:space="preserve">Consiste en el control de inocuidad agroalimentaria para aplicación de buenas prácticas agropecuarias (BPA) y para la prevención fitosanitaria y control de plagas y enfermedades.	</t>
  </si>
  <si>
    <t>Datos financieros</t>
  </si>
  <si>
    <t>Agroempresas Agrícolas reciben capacitación y asistencia técnica para dar valor agregado a la producción.</t>
  </si>
  <si>
    <t>Distribución de plántulas In-vitro</t>
  </si>
  <si>
    <t>Políticas y Acciones interinstitucionales Coordinadas para la población rural</t>
  </si>
  <si>
    <t>Producto 6802</t>
  </si>
  <si>
    <t>Productores reciben Transferencia de Embriones Bovinos.</t>
  </si>
  <si>
    <t>Mujeres y jóvenes involucrados en actividades agropecuarias.</t>
  </si>
  <si>
    <t>Producto 6806</t>
  </si>
  <si>
    <t>Unidades productivas reciben Programas de Control de Inocuidad Agroalimentaria para la aplicación de buenas prácticas.</t>
  </si>
  <si>
    <t>Productores reciben apoyo técnico para la prevención fitosanitaria y control de plagas y enfermedades.</t>
  </si>
  <si>
    <t>Programación Trimestral</t>
  </si>
  <si>
    <t>Ejecución Trimestral</t>
  </si>
  <si>
    <t>Producto 7754</t>
  </si>
  <si>
    <t>Producto 7772</t>
  </si>
  <si>
    <t xml:space="preserve">
Producto 7771</t>
  </si>
  <si>
    <t>Producto 7753</t>
  </si>
  <si>
    <t>Productores reciben aopoyo en infraestructuras productivas para mejorar la producción agrícola</t>
  </si>
  <si>
    <t>Producto 7753: Produvtores reciben apoyo en infraestructuras productivas para mejorar la producción agrícola</t>
  </si>
  <si>
    <t>Producto 7755</t>
  </si>
  <si>
    <t>Organizaciones agrícolas y jóvenes reciben asesorías técnicas para fortalecer su estructura institucional</t>
  </si>
  <si>
    <t>Producto 7755: Organizaciones agrícolas y jóvenes reciben asesorías técnicas para fortalecer su estructura institucional</t>
  </si>
  <si>
    <t>Este producto tiene el propósito de dinamizar e incentivar la producción agrícola, con este fin, el Ministerio de Agricultura (MARD), hizo entrega de semillas y otros materiales de siembra como: plantas de cacao, cepas y plantas de plátanos y banano, además de camionadas de esquejes de yuca y abajas de batata a productores agrícolas.</t>
  </si>
  <si>
    <t>Consiste en beneficiar con apoyo, asistencia técnica y capacitación a productores para producción y distribución de plantas frutales como: mango, lechosa, aguacate, guayaba, cítricos, entre otros.</t>
  </si>
  <si>
    <t>Consiste en propiciar la participación y apoyo de los programas de capacitación para jóvenes profesionales agropecuarios, identificar y coordinar acciones que fortalezcan organizaciones existentes en las comunidades rurales y otras instancias, obras de infraestructura tendientes a mejorar la calidad de vida de la población rural, así como impulsar un modelo económico que priorice la seguridad alimentaria y nutricional, favoreciendo el mejoramiento de las condiciones de vida de la población dominicana.</t>
  </si>
  <si>
    <t>Consiste en asistir y capacitar técnicos agrícolas y productores(as) de la República Dominicana, con el objetivo de mejorar la producción y productividad de sus cosechas, mediante el conocimiento de nuevas tecnologías por mediación de cursos, talleres, días de campo y adiestramientos.</t>
  </si>
  <si>
    <t xml:space="preserve">Consiste en producir y transferir embriones de razas de ganados vacunos, con rendimientos mejorados y adaptados al trópico. También, incluyen capacitar a ganaderos y técnicos pecuarios en tecnologías reproductivas.
</t>
  </si>
  <si>
    <t xml:space="preserve">Consiste en brindar apoyo para que mujeres rurales contribuyan con su aporte al desarrollo de la producción rural, incorporándolos en actividades agrícolas. </t>
  </si>
  <si>
    <t>Consiste en el fortalecimiento de las organizaciones rurales y comunitarias, como también en la formación y capacitación a jóvenes en zonas rurales.</t>
  </si>
  <si>
    <t xml:space="preserve"> Consiste en el aumento de inspecciones en las unidades productivas con condiciones inocuas, con el objetivo de crear la base para garantizar la seguridad alimentaria en República Dominicana, además de asegurar alta calidad en la canasta básica. 
</t>
  </si>
  <si>
    <t xml:space="preserve">Consiste en brindar a productores agrícolas apoyo técnico para la producción fitosanitaria y control de plagas y enfermedades, con el fin de producir alimentos inocuos y contribuiría a con la Seguridad Agroalimentaria del país. Además, forma parte del proyecto Mejoramiento de la Sanidad Agroalimentaria en República Dominicana. </t>
  </si>
  <si>
    <t>Resultados al que contribuye el programa</t>
  </si>
  <si>
    <t>Causas y justificaciones del desvío financiero</t>
  </si>
  <si>
    <t xml:space="preserve">
Causas y justificaciones del desvío financiero:
</t>
  </si>
  <si>
    <t>Consiste en beneficiar a los productores con la construcción, rehabilitación de caminos vecinales interparcelarios y comunitarios y lagunas, preparación de terrenos por medio del Servicios de Maquinarias Agrícolas (PROSEMA) y El departamento de Transportación con la construcción de pozos.  Estas actividades de forma integral tienen como objetivo mejorar el acceso a predios rurales y favorecer el incremento de la producción agrícolas.</t>
  </si>
  <si>
    <t>Causas y justificación del desvío financiero</t>
  </si>
  <si>
    <t>Un sector agropecuario eficiente, competitivo, innovador y emprendedor, que sirva de base a la economía dominicana, proporcionándole la fuente alimentaria a la población, generador de oportunidades, beneficios económicos y sociales para los productores y consumidores.</t>
  </si>
  <si>
    <t>Formular y dirigir las políticas agropecuarias de acuerdo con los planes generales de desarrollo del país, con el fin de que los productores aprovechen las ventajas comparativas y competitivas en los mercados, y de esa manera contribuir de esa manera a garantizar la seguridad alimentaria, la generación de empleos productivos y de divisas, y el mejoramiento de las condiciones de vida de la población.</t>
  </si>
  <si>
    <t xml:space="preserve">Producto 6800 </t>
  </si>
  <si>
    <r>
      <rPr>
        <b/>
        <sz val="10"/>
        <rFont val="Calibri"/>
        <family val="2"/>
        <scheme val="minor"/>
      </rPr>
      <t>Producto 6234:</t>
    </r>
    <r>
      <rPr>
        <sz val="10"/>
        <rFont val="Calibri"/>
        <family val="2"/>
        <scheme val="minor"/>
      </rPr>
      <t xml:space="preserve"> Productores agrícolas reciben insumos y material de siembra para el fomento y desarrollo de la producción nacional.</t>
    </r>
  </si>
  <si>
    <r>
      <rPr>
        <b/>
        <sz val="10"/>
        <rFont val="Calibri"/>
        <family val="2"/>
        <scheme val="minor"/>
      </rPr>
      <t>Producto 6802:</t>
    </r>
    <r>
      <rPr>
        <sz val="10"/>
        <rFont val="Calibri"/>
        <family val="2"/>
        <scheme val="minor"/>
      </rPr>
      <t xml:space="preserve"> Políticas y acciones interinstitucionales coordinadas para la población rural</t>
    </r>
  </si>
  <si>
    <r>
      <rPr>
        <b/>
        <sz val="10"/>
        <rFont val="Calibri"/>
        <family val="2"/>
        <scheme val="minor"/>
      </rPr>
      <t xml:space="preserve">Producto 7754: </t>
    </r>
    <r>
      <rPr>
        <sz val="10"/>
        <rFont val="Calibri"/>
        <family val="2"/>
        <scheme val="minor"/>
      </rPr>
      <t>Distribución de plántulas In-vitro</t>
    </r>
  </si>
  <si>
    <r>
      <t xml:space="preserve">Programa 12: </t>
    </r>
    <r>
      <rPr>
        <sz val="10"/>
        <rFont val="Calibri"/>
        <family val="2"/>
        <scheme val="minor"/>
      </rPr>
      <t xml:space="preserve">Transferencia de tecnologías agropecuarias. </t>
    </r>
  </si>
  <si>
    <r>
      <rPr>
        <b/>
        <sz val="10"/>
        <rFont val="Calibri"/>
        <family val="2"/>
        <scheme val="minor"/>
      </rPr>
      <t>Producto 6238:</t>
    </r>
    <r>
      <rPr>
        <sz val="10"/>
        <rFont val="Calibri"/>
        <family val="2"/>
        <scheme val="minor"/>
      </rPr>
      <t xml:space="preserve"> Productores y técnicos agrícolas reciben asistencia técnica para la transferencia tecnológica.</t>
    </r>
  </si>
  <si>
    <r>
      <t xml:space="preserve">Programa 14: </t>
    </r>
    <r>
      <rPr>
        <sz val="10"/>
        <rFont val="Calibri"/>
        <family val="2"/>
        <scheme val="minor"/>
      </rPr>
      <t xml:space="preserve">Inocuidad Agroalimentaria y Sanidad Vegetal. </t>
    </r>
  </si>
  <si>
    <r>
      <t>Beneficiarios:</t>
    </r>
    <r>
      <rPr>
        <sz val="10"/>
        <rFont val="Calibri"/>
        <family val="2"/>
        <scheme val="minor"/>
      </rPr>
      <t xml:space="preserve"> </t>
    </r>
  </si>
  <si>
    <r>
      <rPr>
        <b/>
        <sz val="10"/>
        <rFont val="Calibri"/>
        <family val="2"/>
        <scheme val="minor"/>
      </rPr>
      <t>Producto 6241:</t>
    </r>
    <r>
      <rPr>
        <sz val="10"/>
        <rFont val="Calibri"/>
        <family val="2"/>
        <scheme val="minor"/>
      </rPr>
      <t xml:space="preserve"> Productores reciben apoyo técnico para la prevención fitosanitaria y control de plagas y enfermedades.</t>
    </r>
  </si>
  <si>
    <t>Consiste en apoyo brindado con capacitación y asistencia técnica a productores y técnicos, realizando cursos, talleres, reuniones y visitar con el objetivo de transferir conocimientos de la importancia que ofrece laborar de forma asociadas y organizadas como son las agroempresas, las cuales reciben además asistencias técnicas y capacitación que permite proporcionar valor agregado a la producción agrícola por medio del fomento de la agroindustria.</t>
  </si>
  <si>
    <t xml:space="preserve">La razón más relevante que justifica este superávit es la estructura técnica que posee estas unidades ejecutoras en todo el país principalmente Extensión y Capacitación, donde cuenta con un equipo de 840 agentes para asistir a productores y que forman parte esencial del nuevo Servicio de Extensión e Innovación Agrícola (SEIA) en todo el territorio nacional. Asimismo, existen instituciones que ejecutan actividades de capacitación y asistencia técnica en colaboración con el departamento de Extensión y Capacitación como son: El Centro de Desarrollo Agropecuario y Forestal (CEDAF), también facilitan aporte económico en gran cantidad de actividades como: Cursos sobre Metodología de Escuelas de Campo, tanto con técnicos y productores. </t>
  </si>
  <si>
    <t>No se alcanzó el 100% de ejecución presupuestal programado debido a que el proceso AGRICULTURA-CCC-LPN-2024-0012 no avanzó hasta la etapa de devengado por los procesos interno de esta Institución. Los fondos correspondientes quedaron comprometidos para el segundo trimestre del año.</t>
  </si>
  <si>
    <t>La ejecución oportuna de la meta presupuestaria correspondiente se vio afectada por retrasos originados en el Ministerio de Agricultura (MARD), como consecuencia del proceso de reorganización de las Unidades Operativas responsables de la planificación para la adquisición de insumos. Dichos retrasos estuvieron asociados a la implementación de un nuevo procedimiento interno para los procesos de compras y contrataciones, lo que derivó en devoluciones y observaciones a los expedientes, impidiendo que varios de ellos avanzaran a la etapa de creación formal del proceso. Lo que conllevara a una reprogramación física financiera.</t>
  </si>
  <si>
    <t>Se logró completar un pago correspondiente al mantenimiento de la infraestructura del Complejo de Secado de San Juan y Vallejuelo, a fin de garantizar las condiciones operativas necesarias para que las agro empresas continúen agregando valor a los productos agropecuarios mediante el tratamiento de secado de diversos rubros agrícolas, en el marco del proceso AGRICULTURA-CCC-PEPU-0001. Asimismo, se cumplió con la adquisición de algunos insumos destinados al montaje de la Feria Agropecuaria 2025, asegurando el avance en su planificación y ejecución.</t>
  </si>
  <si>
    <t>Esta situación se debió a retrasos en la coordinación interinstitucional necesaria para la implementación de los programas, así como a la reprogramación de actividades en campo producto de ajustes técnicos en los cronogramas. Adicionalmente, algunos de los insumos y servicios requeridos para el desarrollo de estas acciones se encontraban en proceso de solicitud, sin que se concretaran en la etapa del proceso de compra durante el trimestre. Se espera que la ejecución de este producto se normalice durante el segundo trimestre, conforme se completen los procedimientos administrativos pendientes.</t>
  </si>
  <si>
    <t xml:space="preserve">Presupuesto Vigente </t>
  </si>
  <si>
    <t xml:space="preserve">No recibimos procesos, ya que estaban involucrados en la reprogramación POA-PACC y la organización de la feria Agropecuaria 2025, las actividades realizadas fueron cubiertas con el fondo reponible de esta Institución y apoyo logístico de los Departamentos.
</t>
  </si>
  <si>
    <t xml:space="preserve">No se recibieron procesos, ya que hubo cambio de administración, por lo que será reprogramada su planificación.
</t>
  </si>
  <si>
    <t xml:space="preserve">Producto 7972:
 Empresas y productores reciben asistencia técnica y capacitación en manejo fitosanitario y cuarentenario. </t>
  </si>
  <si>
    <t>Consiste en dar asistencia técnica y transferir nuevos conocimientos a productores, empresas agrícolas a través de monitoreos y campañas fitosanitarias, con el objetivo de mantener actualizado el estatus fitosanitario y cuarentenario que afectan y amenazan el buen desarrollo de la agricultura en las diferentes áreas agrícolas del país</t>
  </si>
  <si>
    <t>Productores agrícolas, empresas agrícolas y capacitada</t>
  </si>
  <si>
    <t xml:space="preserve">Este producto corresponde a una línea de acción nueva dentro de la institución, por lo que durante el primer trimestre no se logró ejecutar la programación físico financiero. Esta situación se debió a que el diseño metodológico, la planificación operativa y la articulación con los equipos técnicos responsables aún se encontraban en fase de estructuración. Asimismo, no se completaron los procedimientos administrativos necesarios para la contratación de servicios e insumos requeridos. Se prevé que la implementación de este producto se inicie en el segundo trimestre, una vez se hayan superado las condiciones institucionales y operativas iniciales.
</t>
  </si>
  <si>
    <t>Producto 7972</t>
  </si>
  <si>
    <t xml:space="preserve">Empresas y productores reciben asistencia técnica y capacitación en manejo fitosanitario y cuarentenario. </t>
  </si>
  <si>
    <t xml:space="preserve">La ejecución financiera asociada a este producto no superó el monto presupuestario programado para costear las acciones realizadas durante el trimestre las cuales fueron ejecutadas principalmente mediante recursos logísticos ya disponibles (vehículos, personal técnico institucional, materiales existentes, entre otros), lo que redujo considerablemente la necesidad de nuevos compromisos financieros.  Además, parte de los gastos previstos para esta actividad se encuentran en proceso de tramitación y no lograron avanzar dentro del trimestre evaluado.         </t>
  </si>
  <si>
    <t>No recibimos procesos, ya que este Ministerio está en la implementación de un nuevo procedimiento para mejorar la práctica de compras y contrataciones de bienes y servicios, por lo que algunos expedientes no prosperaron y fueron devueltos a las Unidades Ejecutoras. por lo que sus actividades fueron cubiertas con los fondos del Fomento de la Producción los cuales ingresan por el programa de plaguicida del Departamento de Sanidad Vegetal.</t>
  </si>
  <si>
    <t>Financiera
(D) RD$</t>
  </si>
  <si>
    <t>Financiera RD$
(B)</t>
  </si>
  <si>
    <t>Financiera  RD$
 (F)</t>
  </si>
  <si>
    <t>Financiera RD$
 (F)</t>
  </si>
  <si>
    <t>Financiera RD$
(D)</t>
  </si>
  <si>
    <t xml:space="preserve">Población Objetivo:
</t>
  </si>
  <si>
    <t xml:space="preserve">Incrementar las agroexportaciones para la generación de divisas de 0.06% en el año 2022 a 0.08% para el año 2025, por medio de la reducción de las notificaciones por las intercepciones de plagas y residuos de plaguicidas recibidas.
</t>
  </si>
  <si>
    <t>Aumentar el dinamismo de la producción agropecuaria, medido como la tasa de crecimiento promedio, de 5.2% en el año 2022 a un 8.5% al año 2025, con el objetivo de elevar la productividad, competitividad y sostenibilidad ambiental y financiera de las cadenas productivas, a fin de contribuir a la seguridad alimentaria, aprovechar el potencial exportador y generar empleos e ingresos para la agricultura dominicana.</t>
  </si>
  <si>
    <t>Aumentar el desarrollo de tecnologías agropecuarias, con la ejecución del programa de transferencia de tecnologías, de 14.7% en el año 2022 a 19.5% en el año 2025, para mejorar la productividad y la competitividad de los rubros de importancia para la para agricultura dominicana.
Aumentar el desarrollo de tecnologías agropecuarias, a través de la asistencia técnica a productores, de 275,110 en el año 2022 a 320,298 para el año 2025 a fin de mejorar la productividad la competitividad de los rubros de importancia para la agricultura dominicana</t>
  </si>
  <si>
    <t>Semestre 1</t>
  </si>
  <si>
    <t>.</t>
  </si>
  <si>
    <t xml:space="preserve"> </t>
  </si>
  <si>
    <r>
      <rPr>
        <b/>
        <sz val="10"/>
        <rFont val="Calibri"/>
        <family val="2"/>
        <scheme val="minor"/>
      </rPr>
      <t>Producto 6236:</t>
    </r>
    <r>
      <rPr>
        <sz val="10"/>
        <rFont val="Calibri"/>
        <family val="2"/>
        <scheme val="minor"/>
      </rPr>
      <t xml:space="preserve"> Productores reciben apoyo y asistencia para la producción de frutales.</t>
    </r>
  </si>
  <si>
    <r>
      <rPr>
        <b/>
        <sz val="10"/>
        <rFont val="Calibri"/>
        <family val="2"/>
        <scheme val="minor"/>
      </rPr>
      <t xml:space="preserve">Producto 7771: </t>
    </r>
    <r>
      <rPr>
        <sz val="10"/>
        <rFont val="Calibri"/>
        <family val="2"/>
        <scheme val="minor"/>
      </rPr>
      <t>Mujeres y jóvenes involucrados en actividades agropecuarias.</t>
    </r>
  </si>
  <si>
    <r>
      <rPr>
        <b/>
        <sz val="10"/>
        <rFont val="Calibri"/>
        <family val="2"/>
        <scheme val="minor"/>
      </rPr>
      <t xml:space="preserve">Producto 7772: </t>
    </r>
    <r>
      <rPr>
        <sz val="10"/>
        <rFont val="Calibri"/>
        <family val="2"/>
        <scheme val="minor"/>
      </rPr>
      <t>Productores reciben Transferencia de Embriones Bovinos.</t>
    </r>
  </si>
  <si>
    <r>
      <rPr>
        <b/>
        <sz val="10"/>
        <rFont val="Calibri"/>
        <family val="2"/>
        <scheme val="minor"/>
      </rPr>
      <t>Producto 6806:</t>
    </r>
    <r>
      <rPr>
        <sz val="10"/>
        <rFont val="Calibri"/>
        <family val="2"/>
        <scheme val="minor"/>
      </rPr>
      <t xml:space="preserve"> Unidades productivas reciben Programas de Control de Inocuidad Agroalimentaria para la aplicación de buenas prácticas.</t>
    </r>
  </si>
  <si>
    <t>Este producto 7972: tiene una asignación presupuestaria anual de RD$12,250,014.00 y tuvo una asignación semestre de RD$6,129,507.00, ejecutando en el periodo Enero-junio del 2025, hubo una ejecucion  de RD$4,659,174.54, equivalente a 76.01 % en elsemestre representando un 54.15% del presupuesto anual.</t>
  </si>
  <si>
    <r>
      <rPr>
        <b/>
        <sz val="10"/>
        <rFont val="Calibri"/>
        <family val="2"/>
        <scheme val="minor"/>
      </rPr>
      <t xml:space="preserve">Producto 6800: </t>
    </r>
    <r>
      <rPr>
        <sz val="10"/>
        <rFont val="Calibri"/>
        <family val="2"/>
        <scheme val="minor"/>
      </rPr>
      <t>Agroempresas Agrícolas reciben capacitación y asistencia técnica para dar valor agregado a la producción.</t>
    </r>
  </si>
  <si>
    <t xml:space="preserve">Presupuesto Semestre  </t>
  </si>
  <si>
    <r>
      <t>Las unidades ejecutoras responsables del reporte de este producto son: Bioarroz, los Departamentos de Producción, Semillas y Cacao, los cuales programaron beneficiar en conjunto a 18,605.00 productores con la entrega de material de siembra de alta calidad genética e insumos agrícolas, con el objetivo de incrementar la producción y productividad de sus predios durante el primer semestre del año 2025, logrando favorecer a 20,784 productores</t>
    </r>
    <r>
      <rPr>
        <sz val="10"/>
        <color rgb="FFFF0000"/>
        <rFont val="Calibri"/>
        <family val="2"/>
        <scheme val="minor"/>
      </rPr>
      <t xml:space="preserve"> </t>
    </r>
    <r>
      <rPr>
        <sz val="10"/>
        <rFont val="Calibri"/>
        <family val="2"/>
        <scheme val="minor"/>
      </rPr>
      <t>(16,742 hombres y 4,042 mujeres), cumpliendo con un 111.71% con relación a la programación. Con un superávit de 2,179 productores que fueron beneficiados, por encima de la programacion propuesta para el semestre, igual a un 11.71%. Cabe señalar, que con motivo de aumentar el indicador “Productores Agrícolas Beneficiados con Insumos y Material de Siembra”, en el producto 6234, se han incluidos otros departamentos del MARD, que en sus actividades rutinarias cumplen con estas acciones, como son: Viceministerio Desarrollo Rural, Comisión Nacional de Sorgo, Oficina Sectorial Agropecuarias de la Mujer (OSAM), la División de Huertos del Departamento de Produccion agrícola.</t>
    </r>
  </si>
  <si>
    <t>Una de las causas que contribuye con el superávit de 2,179 productores beneficiados 11.71%, con la distribución de material de siembra e insumos, durante el semestre enero – junio 2025, fue incluir en la relación de productores beneficiados a las nuevas unidades ejecutoras, las cuales hicieron un aporte de 2,927 productores favorecidos con estos servicios, igual a 21.96%, del total de los productores beneficiados durante el semestre.</t>
  </si>
  <si>
    <t>Este producto 6236, tuvo una asignación presupuestaria de RD$ 17,380,000.00 para el primer semestre del año 2025, ejecutando un montode  RD$8,055,092.00, de la asignación del semestre, igual a un 46.35% de la asignación para el semestre y un 23.17% del presupuesto del año 2025.</t>
  </si>
  <si>
    <t>El producto 6800, cuenta con una asignación presupuestaria para el año 2025, de RD$44,940,000.00 y para el semestre enero – junio dispusieron un presupuesto de RD$22,470,000.00, de este último se ejecutó RD$40,049,107.16, representando un avance de 178.23% de la asignación del semestre y 50%, de la asignación del año.</t>
  </si>
  <si>
    <t xml:space="preserve">Con relación a la programación financiera, este producto tuvo un presupuesto asignado de RD$30,650,000.00, para el año 2025, y 15,325,000.00, para el primer semestre del cual se ejecutó un monto ascendente a RD$8,083,750.63, equivalente a un 52.75%, del presupuesto del semestre y 26.37 de la asignación del año.  
</t>
  </si>
  <si>
    <t>El producto 7753, contó con asignación para el año 2025 de RD$821,846,129.00 y para elsemestre enero – junio 2025, tuvo un presupuesto de RD$410,923,065.00, del cual ejecutó RD$422,904,920.04, igual a 102.92% de la asignación del semestre y 51.45% del presupuesto anual del producto.</t>
  </si>
  <si>
    <t xml:space="preserve">El desvío negativo de 230 productores, indicando el 48.12% de la programación, fue debido a que las plantitas producidas por BIOVEGA, se venden a los productores, compitiendo con otras unidades ejecutoras que de forma gratuita distribuyen material de siembra de musáceas en el ministerio, estas unidades son: Depto. de Producción y Mercadeo, La OSAM y Viceministerio Desarrollo Rural, todas hacen donaciones de cepas, cormitos y plantitas a asociaciones campesinas y otras organizaciones rurales. 
Otra justificación que limitó al laboratorio cumplir con la meta para beneficiar a 230 productores, es la reducción en la producción de medio de cultivo causado por defecto en una autoclave, este malestar provoca situaciones que limitan la producción de plantitas, otras limitaciones es por razones económicas se presentan problemas en la climatización optima, en área de producción de medios de cultivo, así mismo con frecuencia se presentan situaciones por limitación de obreros en los viveros. </t>
  </si>
  <si>
    <t>El producto 7754, contó con asignación para el año 2025 de RD$5,574,807.00 y para el semestre enero – junio 2025, tuvo un presupuesto de RD$1,787,403.00, del cual ejecutó RD$163,672.076.00, igual a 9.16% de la asignación del semestre y 2.94% del presupuesto anual del producto.</t>
  </si>
  <si>
    <t xml:space="preserve">Con relación a la programación financiera, este producto tuvo un presupuesto asignado de RD$32,335,000.00 para el año 2025, y 10,347,200.00, para el primer semestre del cual se ejecutó un monto ascendente a RD$9,994,160.01, equivalente a un 96.59%, del presupuesto del semestre y 30.91% de la asignación del año. 
</t>
  </si>
  <si>
    <t>Con relación a la programación financiera, este producto tuvo un presupuesto asignado de RD$6,082,000.00 para el año 2025, y 3,041,000.00, para el primer semestre del cual  se ejecuto RD$941,253.87, para un  30.95%  ejecución durante todo el primer semestre y 15.48% en el año.</t>
  </si>
  <si>
    <t xml:space="preserve">La Oficina Sectorial Agropecuaria de la Mujer (OSAM) como unidad ejecutora de este producto, tenía como meta incorporar 933 mujeres en actividades agrícolas. Durante el primer semestre del año 2025, se lograron beneficiar 1237 mujeres, por medios de promoción de la cultura de igualdad de género, capacitación y asistencia técnica, para una ejecución de 132.58%, con respecto a lo programado para el semestre n cuestión, presentando un desvío positivo de 304 personas involucradas en actividades agropecuarias, equivalente a 32.58% de ejecución. </t>
  </si>
  <si>
    <t>Fueron varias las razones por las que esta unidad ejecutora pudo involucrar mayor cantidad de mujeres en actividades agrícolas, tanto así, que el desvío positivo o superávit ascendió 304 personas involucradas en actividades agropecuarias, durante el mes de marzo en diferentes Direcciones Regionales en conmemoración del  Día Internacional de la Mujer, donde la OSAM tuvo su representación en la organización de estos eventos, en todas estas actividades se manifestó la presencia de la mujer en los diferentes escenarios de la vida rural. También se han seguido realizando reuniones entre técnicos de la FAO y de la OSAM, con el objetivo de socializar y presentar metodología para el diseño de política de Genero del Sector Agropecuario de RD, teniendo como objetivo final promover la autonomía y empoderamiento de las mujeres rurales para elevar su calidad de vida.</t>
  </si>
  <si>
    <t>Con relación a la programación financiera, este producto tuvo un presupuesto asignado de RD$29,923,000.00 para el año 2025, y12,314,600.00, para el primer semestre del cual  ejecutaron  durante todos el semestre y RD$2,066,108.40, igual 13.81% y 6.90% en el año.</t>
  </si>
  <si>
    <t xml:space="preserve">Con relación a la programación financiera, este producto tuvo un presupuesto asignado de RD$21,100,000.00 para el año 2025, y 10,550,000.00, para el primer semestre del cual ejecuto RD$4,743,745.35, para un  44.96%  en semestre y 22.48% en el año.  </t>
  </si>
  <si>
    <t>Este producto, mostró un desvío positivo de 3,185 productores, indicando el 358.33% de ejecución sobre la meta, Esta unidad ejecutora paras sus actividades también manejan recursos auspiciados por organismos y programas internaciones, como son: el Proyecto TRADE SAFE-IES del Departamento de Agricultura de los Estados Unidos, así como el Organismo Internacional Regional de Sanidad Vegetal (OISA), entre otros.</t>
  </si>
  <si>
    <r>
      <t xml:space="preserve">Con relación a la programación financiera, este producto tuvo un presupuesto asignado de RD$8,752,611.00 para el año 2025, y 4,376305.00, para el primer semestre del cual  ejecución 2,449,259.93  para un 55.97% </t>
    </r>
    <r>
      <rPr>
        <strike/>
        <sz val="10"/>
        <rFont val="Calibri"/>
        <family val="2"/>
        <scheme val="minor"/>
      </rPr>
      <t xml:space="preserve"> </t>
    </r>
    <r>
      <rPr>
        <sz val="10"/>
        <rFont val="Calibri"/>
        <family val="2"/>
        <scheme val="minor"/>
      </rPr>
      <t xml:space="preserve"> en el  semestre y un 27.98% en el año</t>
    </r>
  </si>
  <si>
    <t xml:space="preserve">Este producto tuvo como meta dotar de apoyo técnico para la prevención fitosanitarias y control de plagas y enfermedades a 1501 unidades productivas que garantizan la calidad de alimentos de la canasta básica. Durante el primer semestre del año 2025, en este periodo se beneficiaron unas 1259 unidades productivas en BPAyG, equivalente a 83.88% con relación a la meta establecida. Esta situación refleja un desvío negativo o déficit de 242 unidades productivas que recibieron programas de control de inocuidad agroalimentaria, para un 16.12% sin ejecución. </t>
  </si>
  <si>
    <t xml:space="preserve">En el primer semestre del año 2025, este producto presentó un déficit de 694 agro empresas no asistidas y sin recibir capacitación, representando 42.19% con relación a la programación, esto fue debido a que en el departamento de Agroempresas y Mercadeo (AGROMER), tuvo varios técnicos de vacaciones durante el transcurso del trimestre en referencia sin dejar suplentes, lo que a su vez genera una baja en los resultados.
</t>
  </si>
  <si>
    <t>Para el fomento y desarrollo de la agroempresas a nivel nacional, este departamento tiene como meta asistir y capacitar 1,645 agroempresas en el primer semestre del año 2025, de las cuales fueron asistidas y capacitadas 951, equivalentes a 57.81% de la meta establecida, indicando un desvío negativo o déficit en el periodo indicado de 694 agroindustrias, que no recibieron capacitación ni asistencia técnica, igual a 42.19% de ejecución. 
Debido a que se tomaron en cuenta algunas actividades como parte de las asistencias técnicas durante el segundo trimestre que fueron realizadas durante el primero, presenta 172 agroempresas mas beneficiadas, es decir 10.45% mas de ejecución.</t>
  </si>
  <si>
    <t xml:space="preserve"> El Laboratorio de Micropropagación de Plántulas In-Vitro (BIOVEGA), como unidad ejecutora de este producto, tuvo como programación, beneficiar 477 productores, obteniendo plántulas In-vitro con el objetivo de mejorar la producción a través de técnicas biotecnológicas durante el primer  semestre del año 2025, resultandos favorecidos por este servicio 247 agricultores (Todos masculino), para un 51.78% de la programación del primer trimestre año 2025, presentando un déficit de 230 productores que no fueron favorecidos, igual a 48.12% de productores no beneficiados.</t>
  </si>
  <si>
    <t xml:space="preserve"> El Departamento de Organización de Rural (Asociatividad), como unidad ejecutora de este producto, tenía como meta fortalecer  1325 organizaciones rurales y comunitarias y formar jóvenes por medio de capacitación, en el primer semestre del año 2025, capacitaron 1,869 jóvenes de zonas rurales, para una ejecución de 141.06% de jóvenes formado por medio de capacitación.  Cabe señalar, que en el trimestre en cuestión no se reportó fortalecimiento ni formación de organización rurales y comunitarias.</t>
  </si>
  <si>
    <t>El Centro Biotecnológico de Reproducción Animal (CEBIORA), como unidad ejecutora, en el primer trimestre del año 2025, tuvo una ejecución de 31  productores beneficiados de una programación para que 430 productores pecuarios reciban transferencia de tecnología, capacitaciones biotecnológicas y transferencia de embriones bovinos, significando una ejecución de 7.21%, presentando un déficit de 399 productores que no fueron favorecidos, igual a 92.79%.</t>
  </si>
  <si>
    <t>La causa principal que justifica la ejecución de 14 productores beneficiados con los servicios que oferta el Centro Biotecnológico Animal (CEBIORA), las desviaciones correspondientes al incumplimiento de las metas en el segundo trimestre del presente año en el CEBIORA son las siguientes:
•	Falta de desinfección del laboratorio
•	Falta de calibración de los equipos.
•	Falta de componentes de parte de los equipos requeridos.
•	El personal que disponemos no está debidamente entrenados y capacitados para realizar las inseminaciones artificiales a tiempo fijo (I.A.T.F.).</t>
  </si>
  <si>
    <t>Las causas que provocaron el nivel de desempeño de este producto en el primer semestre del 2025, el déficit de 16.12% de ejecución en que 242 unidades productivas no recibieran programas de control de inocuidad agroalimentaria para la aplicación de Buenas Prácticas agrícolas, fueron no disponer de vehículos para el desplazamiento de los técnicos, así como viáticos para los mismos y recursos para realizar el análisis residual de las muestras tomadas, todas estas actividades se vieron disminuidas en sus ejecuciones por limitaciones económicas.</t>
  </si>
  <si>
    <t xml:space="preserve">Con relación a la programación financiera, este producto tuvo un presupuesto asignado de RD$13,913,500.00 para el año 2025, y 6,956,750.00 , para el primer semestre del  hubo una ejecución de RD$ 4,989,189.26, equivalente a 71.72% de la asignación del semestre y 35.86% de la ejecucion anual.
</t>
  </si>
  <si>
    <t xml:space="preserve">Este producto tuvo como meta dotar de apoyo técnico para la prevención fitosanitarias y control de plagas y enfermedades a 1590 unidades productivas que garantizan la calidad de alimentos de la canasta básica. Durante el primer semestre del año 2025, en este periodo se beneficiaron unas 861 unidades productivas equivalente a 54.15% con relación a la meta establecida. Esta situación refleja un desvío negativo o déficit de 729 unidades productivas que recibieron programas de control de inocuidad agroalimentaria, para un 45.85% sin ejecución. </t>
  </si>
  <si>
    <t>Las causas que provocaron el deficit de 729 unidades que no se beneficiaron en el primer semestre del 2025 siendo un 45.85% de la ejecución, fue que durante el primer trimestre no conto con ejecución física debido a que no hubo presupuesto disponible.</t>
  </si>
  <si>
    <t>Informe de Autoevaluación de las Metas Fisicas-Financieras: Semestre Enero -Junio del Año 2025</t>
  </si>
  <si>
    <t>El producto 6234, cuenta con una asignación presupuestaria para el semestre enero – junio 2025, de RD$326,090,000.00, de los cuales ejecutó un monto de RD$274,012,726.99, equivalente a 84.03% de la asignación del semestre y un 42.01%, del presupuesto anual.</t>
  </si>
  <si>
    <t xml:space="preserve">El Viceministerio de Desarrollo Rural es la unidad ejecutora de este producto y tenia en programacion para el primer semestre del año 2025, para asistir, capacitar y coordinar 8,715, trazando políticas y acciones interinstitucionales coordinadas para favorecer la población y organizaciones rurales. Se lograron asistir y capacitar 7,269 personas para el empoderamiento de los territorios rurales para un 83.41%, ademas, se coordinaron 789 organizaciones campesinas con otras instituciones logrando el fortalecimiento de estas. </t>
  </si>
  <si>
    <t xml:space="preserve">La causa principal de este desvío negativo 1,146 agroempresas no beneficiadas, igual a un 16.59%, fuedebido  a la falta de apoyo logístico, transporte y económico para ejecutar actividades principalmente de capacitación material didácticos y vehículos para el desplazamiento para técnicos instructores.  </t>
  </si>
  <si>
    <t xml:space="preserve">Las unidades responsables del reporte de este producto son: Departamento de Construcción y Reconstrucción de Caminos Vecinales, Programa de Servicios de Maquinarias Agrícolas (PROSEMA) y Departamento de Transportación, los cuales de forma  conjuntas programaron beneficiar 32,850 productores, con mejor acceso debido a infraestructura productivas mejoradas, mecanización de terrenos para siembras de cultivos y construcción de pozos, lagunas y otros reservorios de agua que contribuyan a mayor cantidad de agua para riego de cultivos y la pecuarias, logrando beneficiar a 42,863 productores y comunitarios (23,158 hombres y 19,705 mujeres) equivalente para un 130.48% de la meta establecida, presentando un desvío positivo de 10,011 productores mas beneficiarios con estos servicios, igual a un 30.48%, con relación a la programación. </t>
  </si>
  <si>
    <t xml:space="preserve">La principal causa de este superavit de 10,011 productores beneficiados 30.48% que recibieron los servicios en el producto 7753 durante el primer semestre del 2025, fue debido a que todavía a esta fecha del 2025, hay bastante maquinarias ocupadas en proceso de ejecución de licitaciones correspondiente al año 2024, contribuyendo esta situación, a retrasos en trabajos correspondiente a la programación del del primer trimestre 2025.  </t>
  </si>
  <si>
    <t>Respecto al producto 6236, el Departamento de Frutales como unidad ejecutora, tuvo como meta apoyar, asistir y capacitar 2,385 productores y técnicos en la producción de frutas durante el primer semestre del año 2025, resultando beneficiados 2,257 productores (1,766 hombres y 491 mujeres), equivalentes a 94.63% con relación a la meta programada, indicándose un desvío negativo de 128 personas no beneficiadas personas involucradas en el fomento y cultivos de frutales, equivalente a un déficit de un 5.37%.</t>
  </si>
  <si>
    <t>El desvio físico de este productos no es significativo con relación de su programación en este semestre.</t>
  </si>
  <si>
    <t>A pesar de que algunos procesos de compras (AGR-2025-00091, 00160, 00052, 00172) no llegaron a la etapa de devengado por causas internas, se ejecutó más del 55% del presupuesto programado. Se realizaron pagos para:
• Viáticos del personal técnico.
• Repuestos, insumos y materiales ferreteros para maquinaria agrícola.
• Equipos informáticos y tecnológicos 
• Infraestructura agrícola (reservorios, programas rurales).
• Adquisición de ganado (cabras alpinas, Boer, Pelibuey) Estas acciones contribuyeron directamente al desarrollo rural y territorial, fortaleciendo la producción y el bienestar en las comunidades agrícolas.</t>
  </si>
  <si>
    <t>El proceso AGRICULTURA-CCC-LPN-2024-0010 no logró avanzar hasta la etapa de devengado, lo que impidió su contabilización dentro de la ejecución presupuestaria del período debido a la revisión y aprobación de los procesos de compras y contrataciones en los diferentes Departamentos de Control Interno. Sin embargo, en el segundo trimestre, se ejecutaron pagos clave orientados al desarrollo rural y territorial, destacando:
• Mantenimiento y reparación de vehículos, tractores y maquinaria agrícola.
• Adquisición de repuestos, baterías, neumáticos e insumos para equipos y flota institucional.
• Compra de equipos e implementos agrícolas, como rotovatores y rastras, distribuidos en distintas regiones.
• Reconstrucción de caminos interparcelarios en más de 25 provincias, facilitando el acceso a zonas productivas.
• Preparación de tierras (más de 250,000 tareas) para siembra de rubros estratégicos como maíz y sorgo.</t>
  </si>
  <si>
    <t>Durante el primer trimestre, solo fue posible adquirir una parte de los insumos solicitados por la unidad ejecutora, los cuales no alcanzaron a cubrir el monto total programado para el período, afectando así el nivel de ejecución presupuestaria previsto. No obstante, en el segundo trimestre, a pesar de la programación del proceso de compras (AGR-CCC-PEPU-2024-0002,) no llego a la etapa del devengado por causas internas.</t>
  </si>
  <si>
    <t>Las unidades ejecutoras de este producto son: Departamento Extensión y Capacitación y el Departamento de Agricultura Orgánica. Estas unidades ejecutoras tenían programadas dotar de asistencia técnica y capacitación a 169,758 productores(as), logrando favorecer con estos servicios a 232,599 personas involucradas en la producción nacional, equivalente a 137.02%, con relación a la meta del primer semestre 2025, de los beneficiados en el semestre (203,973 fueron masculinos y 28,626 fueron femeninas). Presentando un desvío positivo o superávit de 62,841 productores, igual a 37.02% de ejecución.</t>
  </si>
  <si>
    <t xml:space="preserve">El desvío positivo o superávit, de 544 jóvenes capacitados, equivalente a 41.06% de ejecución, fue debido a que las Direcciones Regionales adjunto a las Asociaciones Campesinas, organizaron, las actividades tanto en las logísticas como en aporte económico, generando grandes entusiasmos en la membrecía de las asociaciones. </t>
  </si>
  <si>
    <t>No recibimos procesos, ya que este Ministerio está en la implementación de un nuevo procedimiento para la mejorar la práctica de compras y contrataciones de bienes y servicios, por lo que algunos expedientes no prosperaron y fueron devueltos a las Unidades Ejecutoras. por lo que sus actividades fueron cubiertas con los fondos reponible de las Regionales Agropecuaria responsables de la actividad a realizar.</t>
  </si>
  <si>
    <t xml:space="preserve">El producto 6241, donde productores reciben apoyo técnico para la prevención fitosanitaria y control de plagas y enfermedades, este producto cuya unidad ejecutora es el departamento de Sanidad Vegetal y sus respectivas subdirecciones, está conformado por las actividades: Registro, Inspección y Seguimiento de Plagas, Monitoreo Fitosanitario, Prevención y Control de Plagas, formación y Capacitación para el Manejo Integrado de Plagas y Sistema de Cuarentena Vegetal. 
Todas estas actividades en conjunto presentaron una meta para favorecer 1272 productores para el primer semestre del año 2025, con la prevención sanitaria de sus respectivos cultivos, protegiéndolos de forma anticipada (prevención) de plagas y enfermedades, logrando beneficiar 4,558 productores agrícolas, de los cuales fueron 4,014 hombres y 543 mujeres, equivalente a 358.33% con relación a la programación, presentando un desvío positivo o superávit de 3,186 productores beneficiados por encima de la programación, igual a 258.33% de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</si>
</sst>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dd/mm/yyyy;@"/>
    <numFmt numFmtId="165" formatCode="[$-10409]0.00%"/>
    <numFmt numFmtId="166" formatCode="_(* #,##0_);_(* \(#,##0\);_(* &quot;-&quot;??_);_(@_)"/>
    <numFmt numFmtId="167" formatCode="_([$$-1C0A]* #,##0.00_);_([$$-1C0A]* \(#,##0.00\);_([$$-1C0A]* &quot;-&quot;??_);_(@_)"/>
  </numFmts>
  <fonts count="17" x14ac:knownFonts="1">
    <font>
      <sz val="11"/>
      <color theme="1"/>
      <name val="Calibri"/>
      <family val="2"/>
      <scheme val="minor"/>
    </font>
    <font>
      <sz val="11"/>
      <color theme="1"/>
      <name val="Calibri"/>
      <family val="2"/>
      <scheme val="minor"/>
    </font>
    <font>
      <sz val="10"/>
      <color theme="1"/>
      <name val="Calibri"/>
      <family val="2"/>
      <scheme val="minor"/>
    </font>
    <font>
      <sz val="11"/>
      <name val="Calibri"/>
      <family val="2"/>
    </font>
    <font>
      <sz val="8"/>
      <name val="Calibri"/>
      <family val="2"/>
      <scheme val="minor"/>
    </font>
    <font>
      <b/>
      <sz val="10"/>
      <color rgb="FF000000"/>
      <name val="Calibri"/>
      <family val="2"/>
      <scheme val="minor"/>
    </font>
    <font>
      <sz val="10"/>
      <color rgb="FF000000"/>
      <name val="Calibri"/>
      <family val="2"/>
      <scheme val="minor"/>
    </font>
    <font>
      <b/>
      <sz val="10"/>
      <color theme="0"/>
      <name val="Calibri"/>
      <family val="2"/>
      <scheme val="minor"/>
    </font>
    <font>
      <b/>
      <sz val="10"/>
      <color theme="1"/>
      <name val="Calibri"/>
      <family val="2"/>
      <scheme val="minor"/>
    </font>
    <font>
      <b/>
      <sz val="10"/>
      <name val="Calibri"/>
      <family val="2"/>
      <scheme val="minor"/>
    </font>
    <font>
      <sz val="10"/>
      <name val="Calibri"/>
      <family val="2"/>
      <scheme val="minor"/>
    </font>
    <font>
      <sz val="10"/>
      <color rgb="FFFF0000"/>
      <name val="Calibri"/>
      <family val="2"/>
      <scheme val="minor"/>
    </font>
    <font>
      <b/>
      <sz val="10"/>
      <name val="Calibri"/>
      <scheme val="minor"/>
    </font>
    <font>
      <sz val="10"/>
      <name val="Calibri"/>
      <scheme val="minor"/>
    </font>
    <font>
      <sz val="11"/>
      <color rgb="FFFF0000"/>
      <name val="Calibri"/>
      <family val="2"/>
      <scheme val="minor"/>
    </font>
    <font>
      <sz val="11"/>
      <color rgb="FFFF0000"/>
      <name val="Calibri"/>
      <family val="2"/>
    </font>
    <font>
      <strike/>
      <sz val="10"/>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bgColor rgb="FFF5F5F5"/>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59">
    <xf numFmtId="0" fontId="0" fillId="0" borderId="0" xfId="0"/>
    <xf numFmtId="0" fontId="3" fillId="0" borderId="0" xfId="0" applyFont="1" applyProtection="1">
      <protection locked="0"/>
    </xf>
    <xf numFmtId="0" fontId="5" fillId="7" borderId="1" xfId="0" applyFont="1" applyFill="1" applyBorder="1" applyAlignment="1">
      <alignment vertical="top" wrapText="1"/>
    </xf>
    <xf numFmtId="0" fontId="5" fillId="7" borderId="5" xfId="0" applyFont="1" applyFill="1" applyBorder="1" applyAlignment="1">
      <alignment vertical="top" wrapText="1"/>
    </xf>
    <xf numFmtId="0" fontId="5" fillId="7" borderId="6" xfId="0" applyFont="1" applyFill="1" applyBorder="1" applyAlignment="1">
      <alignment vertical="top" wrapText="1"/>
    </xf>
    <xf numFmtId="0" fontId="5" fillId="0" borderId="12" xfId="0" applyFont="1" applyBorder="1" applyAlignment="1">
      <alignment vertical="center"/>
    </xf>
    <xf numFmtId="0" fontId="2" fillId="6" borderId="28" xfId="0" applyFont="1" applyFill="1" applyBorder="1" applyAlignment="1">
      <alignment horizontal="center" vertical="center" wrapText="1"/>
    </xf>
    <xf numFmtId="0" fontId="2" fillId="6" borderId="28" xfId="0" applyFont="1" applyFill="1" applyBorder="1" applyAlignment="1">
      <alignment horizontal="center" vertical="center"/>
    </xf>
    <xf numFmtId="0" fontId="5" fillId="0" borderId="28" xfId="0" applyFont="1" applyBorder="1" applyAlignment="1">
      <alignment vertical="center"/>
    </xf>
    <xf numFmtId="0" fontId="8" fillId="0" borderId="28" xfId="0" applyFont="1" applyBorder="1"/>
    <xf numFmtId="0" fontId="5" fillId="0" borderId="28" xfId="0" applyFont="1" applyBorder="1" applyAlignment="1">
      <alignment vertical="center" wrapText="1"/>
    </xf>
    <xf numFmtId="0" fontId="0" fillId="7" borderId="0" xfId="0" applyFill="1" applyProtection="1">
      <protection locked="0"/>
    </xf>
    <xf numFmtId="0" fontId="0" fillId="7" borderId="0" xfId="0" applyFill="1"/>
    <xf numFmtId="0" fontId="3" fillId="7" borderId="0" xfId="0" applyFont="1" applyFill="1" applyProtection="1">
      <protection locked="0"/>
    </xf>
    <xf numFmtId="39" fontId="3" fillId="7" borderId="0" xfId="0" applyNumberFormat="1" applyFont="1" applyFill="1" applyProtection="1">
      <protection locked="0"/>
    </xf>
    <xf numFmtId="0" fontId="3" fillId="7" borderId="0" xfId="0" applyFont="1" applyFill="1" applyAlignment="1" applyProtection="1">
      <alignment vertical="center"/>
      <protection locked="0"/>
    </xf>
    <xf numFmtId="0" fontId="0" fillId="7" borderId="0" xfId="0" applyFill="1" applyAlignment="1">
      <alignment vertical="center"/>
    </xf>
    <xf numFmtId="0" fontId="0" fillId="0" borderId="0" xfId="0" applyAlignment="1">
      <alignment vertical="center"/>
    </xf>
    <xf numFmtId="0" fontId="3" fillId="8" borderId="0" xfId="0" applyFont="1" applyFill="1" applyProtection="1">
      <protection locked="0"/>
    </xf>
    <xf numFmtId="0" fontId="2" fillId="7" borderId="28" xfId="0" applyFont="1" applyFill="1" applyBorder="1"/>
    <xf numFmtId="0" fontId="9" fillId="9" borderId="32" xfId="0" applyFont="1" applyFill="1" applyBorder="1" applyAlignment="1">
      <alignment horizontal="center" vertical="center" wrapText="1" readingOrder="1"/>
    </xf>
    <xf numFmtId="0" fontId="9" fillId="7" borderId="28" xfId="0" applyFont="1" applyFill="1" applyBorder="1" applyAlignment="1">
      <alignment horizontal="justify" vertical="center"/>
    </xf>
    <xf numFmtId="0" fontId="10" fillId="7" borderId="28" xfId="0" applyFont="1" applyFill="1" applyBorder="1" applyAlignment="1">
      <alignment horizontal="left" vertical="center" wrapText="1"/>
    </xf>
    <xf numFmtId="0" fontId="9" fillId="7" borderId="28" xfId="0" applyFont="1" applyFill="1" applyBorder="1" applyAlignment="1" applyProtection="1">
      <alignment vertical="center" wrapText="1"/>
      <protection locked="0"/>
    </xf>
    <xf numFmtId="0" fontId="10" fillId="7" borderId="28" xfId="0" applyFont="1" applyFill="1" applyBorder="1" applyAlignment="1" applyProtection="1">
      <alignment vertical="top" wrapText="1"/>
      <protection locked="0"/>
    </xf>
    <xf numFmtId="4" fontId="9" fillId="7" borderId="28" xfId="0" applyNumberFormat="1" applyFont="1" applyFill="1" applyBorder="1" applyAlignment="1" applyProtection="1">
      <alignment horizontal="center" vertical="center" wrapText="1" readingOrder="1"/>
      <protection locked="0"/>
    </xf>
    <xf numFmtId="167" fontId="10" fillId="7" borderId="28" xfId="3" applyNumberFormat="1" applyFont="1" applyFill="1" applyBorder="1" applyAlignment="1">
      <alignment horizontal="center" vertical="center"/>
    </xf>
    <xf numFmtId="4" fontId="10" fillId="7" borderId="28" xfId="0" applyNumberFormat="1" applyFont="1" applyFill="1" applyBorder="1" applyAlignment="1" applyProtection="1">
      <alignment horizontal="center" vertical="center" wrapText="1" readingOrder="1"/>
      <protection locked="0"/>
    </xf>
    <xf numFmtId="165" fontId="10" fillId="7" borderId="28" xfId="0"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vertical="center"/>
    </xf>
    <xf numFmtId="0" fontId="9" fillId="7" borderId="28" xfId="0" applyFont="1" applyFill="1" applyBorder="1" applyAlignment="1">
      <alignment vertical="center" wrapText="1"/>
    </xf>
    <xf numFmtId="0" fontId="10" fillId="7" borderId="28" xfId="0" applyFont="1" applyFill="1" applyBorder="1"/>
    <xf numFmtId="0" fontId="9" fillId="9" borderId="28" xfId="0" applyFont="1" applyFill="1" applyBorder="1" applyAlignment="1">
      <alignment horizontal="center" vertical="center" wrapText="1" readingOrder="1"/>
    </xf>
    <xf numFmtId="0" fontId="9" fillId="7" borderId="28" xfId="0" applyFont="1" applyFill="1" applyBorder="1" applyAlignment="1">
      <alignment horizontal="justify" vertical="center" wrapText="1"/>
    </xf>
    <xf numFmtId="4" fontId="10" fillId="7" borderId="28" xfId="0" applyNumberFormat="1" applyFont="1" applyFill="1" applyBorder="1" applyAlignment="1" applyProtection="1">
      <alignment horizontal="center" vertical="center" wrapText="1"/>
      <protection locked="0"/>
    </xf>
    <xf numFmtId="0" fontId="10" fillId="7" borderId="28" xfId="0" applyFont="1" applyFill="1" applyBorder="1" applyAlignment="1">
      <alignment horizontal="right" vertical="center"/>
    </xf>
    <xf numFmtId="10" fontId="10" fillId="7" borderId="28" xfId="2" applyNumberFormat="1" applyFont="1" applyFill="1" applyBorder="1" applyAlignment="1" applyProtection="1">
      <alignment horizontal="center" vertical="center" wrapText="1" readingOrder="1"/>
      <protection locked="0"/>
    </xf>
    <xf numFmtId="0" fontId="9" fillId="7" borderId="28" xfId="0" applyFont="1" applyFill="1" applyBorder="1" applyAlignment="1">
      <alignment wrapText="1"/>
    </xf>
    <xf numFmtId="164" fontId="6" fillId="0" borderId="8" xfId="0" applyNumberFormat="1" applyFont="1" applyBorder="1" applyAlignment="1">
      <alignment horizontal="center" vertical="center" wrapText="1"/>
    </xf>
    <xf numFmtId="0" fontId="5" fillId="2" borderId="37" xfId="0" applyFont="1" applyFill="1" applyBorder="1" applyAlignment="1">
      <alignment horizontal="center" vertical="center" wrapText="1"/>
    </xf>
    <xf numFmtId="0" fontId="5" fillId="2" borderId="33" xfId="0" applyFont="1" applyFill="1" applyBorder="1" applyAlignment="1">
      <alignment horizontal="center" vertical="center" wrapText="1"/>
    </xf>
    <xf numFmtId="44" fontId="10" fillId="7" borderId="28" xfId="3" applyFont="1" applyFill="1" applyBorder="1" applyAlignment="1">
      <alignment horizontal="center" vertical="center" wrapText="1" readingOrder="1"/>
    </xf>
    <xf numFmtId="167" fontId="10" fillId="7" borderId="28" xfId="3" applyNumberFormat="1" applyFont="1" applyFill="1" applyBorder="1" applyAlignment="1">
      <alignment horizontal="center" vertical="center" readingOrder="1"/>
    </xf>
    <xf numFmtId="3" fontId="9" fillId="7" borderId="28" xfId="0" applyNumberFormat="1" applyFont="1" applyFill="1" applyBorder="1" applyAlignment="1" applyProtection="1">
      <alignment horizontal="center" vertical="center" wrapText="1" readingOrder="1"/>
      <protection locked="0"/>
    </xf>
    <xf numFmtId="0" fontId="9" fillId="9" borderId="32" xfId="0" applyFont="1" applyFill="1" applyBorder="1" applyAlignment="1">
      <alignment horizontal="right" vertical="center" wrapText="1"/>
    </xf>
    <xf numFmtId="166" fontId="10" fillId="7" borderId="28" xfId="0" applyNumberFormat="1" applyFont="1" applyFill="1" applyBorder="1" applyAlignment="1">
      <alignment horizontal="right" vertical="center" wrapText="1"/>
    </xf>
    <xf numFmtId="0" fontId="3" fillId="0" borderId="0" xfId="0" applyFont="1" applyAlignment="1" applyProtection="1">
      <alignment horizontal="right"/>
      <protection locked="0"/>
    </xf>
    <xf numFmtId="0" fontId="9" fillId="9" borderId="28" xfId="0" applyFont="1" applyFill="1" applyBorder="1" applyAlignment="1">
      <alignment horizontal="right" vertical="center" wrapText="1"/>
    </xf>
    <xf numFmtId="0" fontId="3" fillId="7" borderId="0" xfId="0" applyFont="1" applyFill="1" applyAlignment="1" applyProtection="1">
      <alignment horizontal="right"/>
      <protection locked="0"/>
    </xf>
    <xf numFmtId="0" fontId="3" fillId="8" borderId="0" xfId="0" applyFont="1" applyFill="1" applyAlignment="1" applyProtection="1">
      <alignment horizontal="right"/>
      <protection locked="0"/>
    </xf>
    <xf numFmtId="0" fontId="9" fillId="7" borderId="28" xfId="0" applyFont="1" applyFill="1" applyBorder="1" applyAlignment="1" applyProtection="1">
      <alignment horizontal="left" vertical="center" wrapText="1"/>
      <protection locked="0"/>
    </xf>
    <xf numFmtId="0" fontId="9" fillId="7" borderId="28" xfId="0" applyFont="1" applyFill="1" applyBorder="1" applyAlignment="1">
      <alignment horizontal="center" vertical="center" wrapText="1"/>
    </xf>
    <xf numFmtId="0" fontId="9" fillId="7" borderId="16" xfId="0" applyFont="1" applyFill="1" applyBorder="1" applyAlignment="1">
      <alignment horizontal="left" vertical="center" wrapText="1"/>
    </xf>
    <xf numFmtId="0" fontId="13" fillId="0" borderId="32" xfId="0" applyFont="1" applyBorder="1" applyAlignment="1" applyProtection="1">
      <alignment vertical="top" wrapText="1"/>
      <protection locked="0"/>
    </xf>
    <xf numFmtId="167" fontId="13" fillId="0" borderId="32" xfId="3" applyNumberFormat="1" applyFont="1" applyFill="1" applyBorder="1" applyAlignment="1" applyProtection="1">
      <alignment horizontal="center" vertical="center"/>
      <protection locked="0"/>
    </xf>
    <xf numFmtId="0" fontId="12" fillId="0" borderId="31" xfId="0" applyFont="1" applyBorder="1" applyAlignment="1" applyProtection="1">
      <alignment horizontal="left" vertical="center" wrapText="1"/>
      <protection locked="0"/>
    </xf>
    <xf numFmtId="4" fontId="10" fillId="7" borderId="32" xfId="0" applyNumberFormat="1" applyFont="1" applyFill="1" applyBorder="1" applyAlignment="1" applyProtection="1">
      <alignment horizontal="right" vertical="center" wrapText="1"/>
      <protection locked="0"/>
    </xf>
    <xf numFmtId="4" fontId="10" fillId="0" borderId="32" xfId="0" applyNumberFormat="1" applyFont="1" applyBorder="1" applyAlignment="1" applyProtection="1">
      <alignment horizontal="center" vertical="center" wrapText="1"/>
      <protection locked="0"/>
    </xf>
    <xf numFmtId="4" fontId="10" fillId="0" borderId="32" xfId="0" applyNumberFormat="1" applyFont="1" applyBorder="1" applyAlignment="1" applyProtection="1">
      <alignment horizontal="center" vertical="center" wrapText="1" readingOrder="1"/>
      <protection locked="0"/>
    </xf>
    <xf numFmtId="10" fontId="10" fillId="7" borderId="32" xfId="2" applyNumberFormat="1" applyFont="1" applyFill="1" applyBorder="1" applyAlignment="1" applyProtection="1">
      <alignment horizontal="center" vertical="center" wrapText="1" readingOrder="1"/>
      <protection locked="0"/>
    </xf>
    <xf numFmtId="165" fontId="10" fillId="7" borderId="29" xfId="0" applyNumberFormat="1" applyFont="1" applyFill="1" applyBorder="1" applyAlignment="1" applyProtection="1">
      <alignment horizontal="center" vertical="center" wrapText="1" readingOrder="1"/>
      <protection locked="0"/>
    </xf>
    <xf numFmtId="4" fontId="12" fillId="7" borderId="32" xfId="0" applyNumberFormat="1" applyFont="1" applyFill="1" applyBorder="1" applyAlignment="1" applyProtection="1">
      <alignment horizontal="center" vertical="center" wrapText="1" readingOrder="1"/>
      <protection locked="0"/>
    </xf>
    <xf numFmtId="166" fontId="10" fillId="7" borderId="28" xfId="0" applyNumberFormat="1" applyFont="1" applyFill="1" applyBorder="1" applyAlignment="1">
      <alignment horizontal="center" vertical="center" wrapText="1"/>
    </xf>
    <xf numFmtId="4" fontId="9" fillId="7" borderId="32" xfId="0" applyNumberFormat="1" applyFont="1" applyFill="1" applyBorder="1" applyAlignment="1" applyProtection="1">
      <alignment horizontal="center" vertical="center" wrapText="1" readingOrder="1"/>
      <protection locked="0"/>
    </xf>
    <xf numFmtId="0" fontId="14" fillId="7" borderId="0" xfId="0" applyFont="1" applyFill="1" applyProtection="1">
      <protection locked="0"/>
    </xf>
    <xf numFmtId="0" fontId="14" fillId="7" borderId="0" xfId="0" applyFont="1" applyFill="1"/>
    <xf numFmtId="0" fontId="14" fillId="0" borderId="0" xfId="0" applyFont="1"/>
    <xf numFmtId="0" fontId="15" fillId="7" borderId="0" xfId="0" applyFont="1" applyFill="1" applyProtection="1">
      <protection locked="0"/>
    </xf>
    <xf numFmtId="0" fontId="6" fillId="7" borderId="34" xfId="0" applyFont="1" applyFill="1" applyBorder="1" applyAlignment="1">
      <alignment horizontal="center" vertical="center" wrapText="1"/>
    </xf>
    <xf numFmtId="0" fontId="10" fillId="7" borderId="14" xfId="0" applyFont="1" applyFill="1" applyBorder="1" applyAlignment="1" applyProtection="1">
      <alignment horizontal="left" vertical="center" wrapText="1"/>
      <protection locked="0"/>
    </xf>
    <xf numFmtId="0" fontId="10" fillId="7" borderId="15" xfId="0" applyFont="1" applyFill="1" applyBorder="1" applyAlignment="1" applyProtection="1">
      <alignment horizontal="left" vertical="center" wrapText="1"/>
      <protection locked="0"/>
    </xf>
    <xf numFmtId="0" fontId="10" fillId="7" borderId="16" xfId="0" applyFont="1" applyFill="1" applyBorder="1" applyAlignment="1" applyProtection="1">
      <alignment horizontal="left" vertical="center" wrapText="1"/>
      <protection locked="0"/>
    </xf>
    <xf numFmtId="0" fontId="10" fillId="7" borderId="28" xfId="0" applyFont="1" applyFill="1" applyBorder="1" applyAlignment="1" applyProtection="1">
      <alignment horizontal="left" vertical="center" wrapText="1"/>
      <protection locked="0"/>
    </xf>
    <xf numFmtId="0" fontId="10" fillId="7" borderId="30" xfId="0" applyFont="1" applyFill="1" applyBorder="1" applyAlignment="1" applyProtection="1">
      <alignment horizontal="left" vertical="center" wrapText="1"/>
      <protection locked="0"/>
    </xf>
    <xf numFmtId="0" fontId="10" fillId="7" borderId="31" xfId="0" applyFont="1" applyFill="1" applyBorder="1" applyAlignment="1" applyProtection="1">
      <alignment horizontal="left" vertical="center" wrapText="1"/>
      <protection locked="0"/>
    </xf>
    <xf numFmtId="0" fontId="9" fillId="7" borderId="12" xfId="0" applyFont="1" applyFill="1" applyBorder="1" applyAlignment="1">
      <alignment horizontal="left" vertical="center"/>
    </xf>
    <xf numFmtId="0" fontId="9" fillId="7" borderId="0" xfId="0" applyFont="1" applyFill="1" applyAlignment="1">
      <alignment horizontal="left" vertical="center"/>
    </xf>
    <xf numFmtId="0" fontId="9" fillId="7" borderId="13" xfId="0" applyFont="1" applyFill="1" applyBorder="1" applyAlignment="1">
      <alignment horizontal="left" vertical="center"/>
    </xf>
    <xf numFmtId="0" fontId="9" fillId="9" borderId="28" xfId="0" applyFont="1" applyFill="1" applyBorder="1" applyAlignment="1">
      <alignment horizontal="center" vertical="center" wrapText="1" readingOrder="1"/>
    </xf>
    <xf numFmtId="0" fontId="10" fillId="7" borderId="28" xfId="0" applyFont="1" applyFill="1" applyBorder="1" applyAlignment="1">
      <alignment vertical="top" wrapText="1"/>
    </xf>
    <xf numFmtId="0" fontId="9" fillId="7" borderId="29" xfId="0" applyFont="1" applyFill="1" applyBorder="1" applyAlignment="1">
      <alignment horizontal="left" vertical="center"/>
    </xf>
    <xf numFmtId="0" fontId="9" fillId="7" borderId="30" xfId="0" applyFont="1" applyFill="1" applyBorder="1" applyAlignment="1">
      <alignment horizontal="left" vertical="center"/>
    </xf>
    <xf numFmtId="0" fontId="9" fillId="7" borderId="31" xfId="0" applyFont="1" applyFill="1" applyBorder="1" applyAlignment="1">
      <alignment horizontal="left" vertical="center"/>
    </xf>
    <xf numFmtId="0" fontId="9" fillId="7" borderId="12" xfId="0" applyFont="1" applyFill="1" applyBorder="1" applyAlignment="1">
      <alignment horizontal="left" vertical="center" wrapText="1"/>
    </xf>
    <xf numFmtId="0" fontId="9" fillId="7" borderId="0" xfId="0" applyFont="1" applyFill="1" applyAlignment="1">
      <alignment horizontal="left" vertical="center" wrapText="1"/>
    </xf>
    <xf numFmtId="0" fontId="9" fillId="7" borderId="13" xfId="0" applyFont="1" applyFill="1" applyBorder="1" applyAlignment="1">
      <alignment horizontal="left" vertical="center" wrapText="1"/>
    </xf>
    <xf numFmtId="0" fontId="9" fillId="7" borderId="17" xfId="0" applyFont="1" applyFill="1" applyBorder="1" applyAlignment="1">
      <alignment horizontal="center" vertical="center" wrapText="1" readingOrder="1"/>
    </xf>
    <xf numFmtId="0" fontId="9" fillId="7" borderId="18" xfId="0" applyFont="1" applyFill="1" applyBorder="1" applyAlignment="1">
      <alignment horizontal="center" vertical="center" wrapText="1" readingOrder="1"/>
    </xf>
    <xf numFmtId="0" fontId="9" fillId="7" borderId="19" xfId="0" applyFont="1" applyFill="1" applyBorder="1" applyAlignment="1">
      <alignment horizontal="center" vertical="center" wrapText="1" readingOrder="1"/>
    </xf>
    <xf numFmtId="0" fontId="9" fillId="7" borderId="27" xfId="0" applyFont="1" applyFill="1" applyBorder="1" applyAlignment="1">
      <alignment horizontal="center" vertical="center" wrapText="1" readingOrder="1"/>
    </xf>
    <xf numFmtId="0" fontId="9" fillId="7" borderId="20" xfId="0" applyFont="1" applyFill="1" applyBorder="1" applyAlignment="1">
      <alignment horizontal="center" vertical="center" wrapText="1" readingOrder="1"/>
    </xf>
    <xf numFmtId="39" fontId="9" fillId="7" borderId="21" xfId="1" applyNumberFormat="1" applyFont="1" applyFill="1" applyBorder="1" applyAlignment="1" applyProtection="1">
      <alignment horizontal="center" vertical="center" wrapText="1" readingOrder="1"/>
      <protection locked="0"/>
    </xf>
    <xf numFmtId="39" fontId="9" fillId="7" borderId="22" xfId="1" applyNumberFormat="1" applyFont="1" applyFill="1" applyBorder="1" applyAlignment="1" applyProtection="1">
      <alignment horizontal="center" vertical="center" wrapText="1" readingOrder="1"/>
      <protection locked="0"/>
    </xf>
    <xf numFmtId="39" fontId="9" fillId="7" borderId="19" xfId="1" applyNumberFormat="1" applyFont="1" applyFill="1" applyBorder="1" applyAlignment="1" applyProtection="1">
      <alignment horizontal="center" vertical="center" wrapText="1" readingOrder="1"/>
      <protection locked="0"/>
    </xf>
    <xf numFmtId="39" fontId="9" fillId="7" borderId="27" xfId="1" applyNumberFormat="1" applyFont="1" applyFill="1" applyBorder="1" applyAlignment="1" applyProtection="1">
      <alignment horizontal="center" vertical="center" wrapText="1" readingOrder="1"/>
      <protection locked="0"/>
    </xf>
    <xf numFmtId="39" fontId="9" fillId="7" borderId="18" xfId="1" applyNumberFormat="1" applyFont="1" applyFill="1" applyBorder="1" applyAlignment="1" applyProtection="1">
      <alignment horizontal="center" vertical="center" wrapText="1" readingOrder="1"/>
      <protection locked="0"/>
    </xf>
    <xf numFmtId="4" fontId="9" fillId="7" borderId="22" xfId="2" applyNumberFormat="1" applyFont="1" applyFill="1" applyBorder="1" applyAlignment="1" applyProtection="1">
      <alignment horizontal="center" vertical="center" wrapText="1" readingOrder="1"/>
    </xf>
    <xf numFmtId="4" fontId="9" fillId="7" borderId="23" xfId="2" applyNumberFormat="1" applyFont="1" applyFill="1" applyBorder="1" applyAlignment="1" applyProtection="1">
      <alignment horizontal="center" vertical="center" wrapText="1" readingOrder="1"/>
    </xf>
    <xf numFmtId="0" fontId="10" fillId="7" borderId="28" xfId="0" applyFont="1" applyFill="1" applyBorder="1" applyAlignment="1" applyProtection="1">
      <alignment vertical="center" wrapText="1"/>
      <protection locked="0"/>
    </xf>
    <xf numFmtId="0" fontId="10" fillId="7" borderId="24" xfId="0" applyFont="1" applyFill="1" applyBorder="1" applyAlignment="1" applyProtection="1">
      <alignment horizontal="left" vertical="center" wrapText="1"/>
      <protection locked="0"/>
    </xf>
    <xf numFmtId="0" fontId="10" fillId="7" borderId="25" xfId="0" applyFont="1" applyFill="1" applyBorder="1" applyAlignment="1" applyProtection="1">
      <alignment horizontal="left" vertical="center" wrapText="1"/>
      <protection locked="0"/>
    </xf>
    <xf numFmtId="0" fontId="10" fillId="7" borderId="26" xfId="0" applyFont="1" applyFill="1" applyBorder="1" applyAlignment="1" applyProtection="1">
      <alignment horizontal="left" vertical="center" wrapText="1"/>
      <protection locked="0"/>
    </xf>
    <xf numFmtId="0" fontId="9" fillId="7" borderId="28" xfId="0" applyFont="1" applyFill="1" applyBorder="1" applyAlignment="1" applyProtection="1">
      <alignment horizontal="left" vertical="center" wrapText="1"/>
      <protection locked="0"/>
    </xf>
    <xf numFmtId="0" fontId="10" fillId="7" borderId="14" xfId="0" applyFont="1" applyFill="1" applyBorder="1" applyAlignment="1" applyProtection="1">
      <alignment vertical="center" wrapText="1"/>
      <protection locked="0"/>
    </xf>
    <xf numFmtId="0" fontId="10" fillId="7" borderId="15" xfId="0" applyFont="1" applyFill="1" applyBorder="1" applyAlignment="1" applyProtection="1">
      <alignment vertical="center" wrapText="1"/>
      <protection locked="0"/>
    </xf>
    <xf numFmtId="0" fontId="10" fillId="7" borderId="16" xfId="0" applyFont="1" applyFill="1" applyBorder="1" applyAlignment="1" applyProtection="1">
      <alignment vertical="center" wrapText="1"/>
      <protection locked="0"/>
    </xf>
    <xf numFmtId="0" fontId="9" fillId="7" borderId="14" xfId="0" applyFont="1" applyFill="1" applyBorder="1" applyAlignment="1">
      <alignment horizontal="left" vertical="center"/>
    </xf>
    <xf numFmtId="0" fontId="9" fillId="7" borderId="15" xfId="0" applyFont="1" applyFill="1" applyBorder="1" applyAlignment="1">
      <alignment horizontal="left" vertical="center"/>
    </xf>
    <xf numFmtId="0" fontId="9" fillId="7" borderId="16" xfId="0" applyFont="1" applyFill="1" applyBorder="1" applyAlignment="1">
      <alignment horizontal="left" vertical="center"/>
    </xf>
    <xf numFmtId="0" fontId="10" fillId="0" borderId="28" xfId="0" applyFont="1" applyBorder="1" applyAlignment="1" applyProtection="1">
      <alignment horizontal="left" vertical="center" wrapText="1"/>
      <protection locked="0"/>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9" fillId="0" borderId="28" xfId="0" applyFont="1" applyBorder="1" applyAlignment="1" applyProtection="1">
      <alignment horizontal="left" vertical="center" wrapText="1"/>
      <protection locked="0"/>
    </xf>
    <xf numFmtId="0" fontId="8" fillId="7" borderId="12" xfId="0" applyFont="1" applyFill="1" applyBorder="1" applyAlignment="1">
      <alignment horizontal="left" vertical="center"/>
    </xf>
    <xf numFmtId="0" fontId="8" fillId="7" borderId="0" xfId="0" applyFont="1" applyFill="1" applyAlignment="1">
      <alignment horizontal="left" vertical="center"/>
    </xf>
    <xf numFmtId="0" fontId="8" fillId="7" borderId="13" xfId="0" applyFont="1" applyFill="1" applyBorder="1" applyAlignment="1">
      <alignment horizontal="left" vertical="center"/>
    </xf>
    <xf numFmtId="0" fontId="11" fillId="7" borderId="28" xfId="0" applyFont="1" applyFill="1" applyBorder="1" applyAlignment="1" applyProtection="1">
      <alignment horizontal="left" vertical="center" wrapText="1"/>
      <protection locked="0"/>
    </xf>
    <xf numFmtId="10" fontId="9" fillId="7" borderId="22" xfId="2" applyNumberFormat="1" applyFont="1" applyFill="1" applyBorder="1" applyAlignment="1" applyProtection="1">
      <alignment horizontal="center" vertical="center" wrapText="1" readingOrder="1"/>
    </xf>
    <xf numFmtId="10" fontId="9" fillId="7" borderId="23" xfId="2" applyNumberFormat="1" applyFont="1" applyFill="1" applyBorder="1" applyAlignment="1" applyProtection="1">
      <alignment horizontal="center" vertical="center" wrapText="1" readingOrder="1"/>
    </xf>
    <xf numFmtId="0" fontId="5" fillId="9" borderId="28" xfId="0" applyFont="1" applyFill="1" applyBorder="1" applyAlignment="1">
      <alignment horizontal="center" vertical="center" wrapText="1" readingOrder="1"/>
    </xf>
    <xf numFmtId="10" fontId="10" fillId="7" borderId="28" xfId="0" applyNumberFormat="1" applyFont="1" applyFill="1" applyBorder="1" applyAlignment="1" applyProtection="1">
      <alignment horizontal="left" vertical="center" wrapText="1"/>
      <protection locked="0"/>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0" xfId="0" applyFont="1" applyAlignment="1">
      <alignment horizontal="center"/>
    </xf>
    <xf numFmtId="0" fontId="2" fillId="0" borderId="11" xfId="0" applyFont="1" applyBorder="1" applyAlignment="1">
      <alignment horizontal="center"/>
    </xf>
    <xf numFmtId="49" fontId="2" fillId="7" borderId="14" xfId="0" quotePrefix="1" applyNumberFormat="1" applyFont="1" applyFill="1" applyBorder="1" applyAlignment="1" applyProtection="1">
      <alignment horizontal="left" vertical="center" wrapText="1"/>
      <protection locked="0"/>
    </xf>
    <xf numFmtId="49" fontId="2" fillId="7" borderId="15" xfId="0" quotePrefix="1" applyNumberFormat="1" applyFont="1" applyFill="1" applyBorder="1" applyAlignment="1" applyProtection="1">
      <alignment horizontal="left" vertical="center" wrapText="1"/>
      <protection locked="0"/>
    </xf>
    <xf numFmtId="49" fontId="2" fillId="7" borderId="16" xfId="0" quotePrefix="1" applyNumberFormat="1" applyFont="1" applyFill="1" applyBorder="1" applyAlignment="1" applyProtection="1">
      <alignment horizontal="left" vertical="center" wrapText="1"/>
      <protection locked="0"/>
    </xf>
    <xf numFmtId="0" fontId="2" fillId="3" borderId="12" xfId="0" applyFont="1" applyFill="1" applyBorder="1" applyAlignment="1">
      <alignment horizontal="center"/>
    </xf>
    <xf numFmtId="0" fontId="2" fillId="3" borderId="0" xfId="0" applyFont="1" applyFill="1" applyAlignment="1">
      <alignment horizontal="center"/>
    </xf>
    <xf numFmtId="0" fontId="2" fillId="3" borderId="13" xfId="0" applyFont="1" applyFill="1" applyBorder="1" applyAlignment="1">
      <alignment horizont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9" fillId="7" borderId="24" xfId="0" applyFont="1" applyFill="1" applyBorder="1" applyAlignment="1">
      <alignment horizontal="left" vertical="center"/>
    </xf>
    <xf numFmtId="0" fontId="9" fillId="7" borderId="25" xfId="0" applyFont="1" applyFill="1" applyBorder="1" applyAlignment="1">
      <alignment horizontal="left" vertical="center"/>
    </xf>
    <xf numFmtId="0" fontId="9" fillId="7" borderId="26" xfId="0" applyFont="1" applyFill="1" applyBorder="1" applyAlignment="1">
      <alignment horizontal="left" vertical="center"/>
    </xf>
    <xf numFmtId="0" fontId="9" fillId="7" borderId="12" xfId="0" applyFont="1" applyFill="1" applyBorder="1" applyAlignment="1">
      <alignment horizontal="left"/>
    </xf>
    <xf numFmtId="0" fontId="9" fillId="7" borderId="0" xfId="0" applyFont="1" applyFill="1" applyAlignment="1">
      <alignment horizontal="left"/>
    </xf>
    <xf numFmtId="0" fontId="9" fillId="7" borderId="13" xfId="0" applyFont="1" applyFill="1" applyBorder="1" applyAlignment="1">
      <alignment horizontal="left"/>
    </xf>
    <xf numFmtId="0" fontId="10" fillId="0" borderId="14" xfId="0" applyFont="1" applyBorder="1" applyAlignment="1" applyProtection="1">
      <alignment horizontal="left" vertical="center" wrapText="1"/>
      <protection locked="0"/>
    </xf>
    <xf numFmtId="0" fontId="10" fillId="0" borderId="15" xfId="0" applyFont="1" applyBorder="1" applyAlignment="1" applyProtection="1">
      <alignment horizontal="left" vertical="center" wrapText="1"/>
      <protection locked="0"/>
    </xf>
    <xf numFmtId="0" fontId="10" fillId="0" borderId="16" xfId="0" applyFont="1" applyBorder="1" applyAlignment="1" applyProtection="1">
      <alignment horizontal="left" vertical="center" wrapText="1"/>
      <protection locked="0"/>
    </xf>
    <xf numFmtId="0" fontId="9" fillId="7" borderId="14" xfId="0" applyFont="1" applyFill="1" applyBorder="1" applyAlignment="1" applyProtection="1">
      <alignment horizontal="left" vertical="center"/>
      <protection locked="0"/>
    </xf>
    <xf numFmtId="0" fontId="9" fillId="7" borderId="15" xfId="0" applyFont="1" applyFill="1" applyBorder="1" applyAlignment="1" applyProtection="1">
      <alignment horizontal="left" vertical="center"/>
      <protection locked="0"/>
    </xf>
    <xf numFmtId="0" fontId="9" fillId="7" borderId="16" xfId="0" applyFont="1" applyFill="1" applyBorder="1" applyAlignment="1" applyProtection="1">
      <alignment horizontal="left" vertical="center"/>
      <protection locked="0"/>
    </xf>
    <xf numFmtId="0" fontId="10" fillId="7" borderId="29" xfId="0" applyFont="1" applyFill="1" applyBorder="1" applyAlignment="1" applyProtection="1">
      <alignment horizontal="left" vertical="center" wrapText="1"/>
      <protection locked="0"/>
    </xf>
    <xf numFmtId="44" fontId="3" fillId="7" borderId="0" xfId="0" applyNumberFormat="1" applyFont="1" applyFill="1" applyProtection="1">
      <protection locked="0"/>
    </xf>
    <xf numFmtId="4" fontId="3" fillId="7" borderId="0" xfId="0" applyNumberFormat="1" applyFont="1" applyFill="1" applyProtection="1">
      <protection locked="0"/>
    </xf>
  </cellXfs>
  <cellStyles count="4">
    <cellStyle name="Millares" xfId="1" builtinId="3"/>
    <cellStyle name="Moneda" xfId="3" builtinId="4"/>
    <cellStyle name="Normal" xfId="0" builtinId="0"/>
    <cellStyle name="Porcentaje" xfId="2" builtinId="5"/>
  </cellStyles>
  <dxfs count="45">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solid">
          <fgColor indexed="64"/>
          <bgColor theme="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7" formatCode="_([$$-1C0A]* #,##0.00_);_([$$-1C0A]* \(#,##0.00\);_([$$-1C0A]* &quot;-&quot;??_);_(@_)"/>
      <fill>
        <patternFill patternType="none">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0"/>
        <color rgb="FFFF0000"/>
        <name val="Calibri"/>
        <scheme val="minor"/>
      </font>
      <numFmt numFmtId="165" formatCode="[$-10409]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14" formatCode="0.00%"/>
      <fill>
        <patternFill patternType="solid">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Calibri"/>
        <scheme val="minor"/>
      </font>
      <numFmt numFmtId="4" formatCode="#,##0.00"/>
      <fill>
        <patternFill patternType="none">
          <fgColor indexed="64"/>
          <bgColor rgb="FFFFFF00"/>
        </patternFill>
      </fill>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4" formatCode="#,##0.00"/>
      <fill>
        <patternFill patternType="none">
          <fgColor indexed="64"/>
          <bgColor rgb="FFFFFF00"/>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0"/>
        <color auto="1"/>
        <name val="Calibri"/>
        <scheme val="minor"/>
      </font>
      <numFmt numFmtId="0" formatCode="General"/>
      <fill>
        <patternFill patternType="none">
          <fgColor indexed="64"/>
          <bgColor rgb="FFFFFF0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rgb="FFFF0000"/>
        <name val="Calibri"/>
        <scheme val="minor"/>
      </font>
      <numFmt numFmtId="0" formatCode="General"/>
      <fill>
        <patternFill patternType="none">
          <fgColor indexed="64"/>
          <bgColor rgb="FFFFFF00"/>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auto="1"/>
        <name val="Calibri"/>
        <scheme val="minor"/>
      </font>
      <numFmt numFmtId="0" formatCode="General"/>
      <fill>
        <patternFill patternType="solid">
          <fgColor rgb="FFF5F5F5"/>
          <bgColor theme="0"/>
        </patternFill>
      </fill>
      <alignment horizontal="center" vertical="center" textRotation="0" wrapText="1" indent="0" justifyLastLine="0" shrinkToFit="0" readingOrder="1"/>
      <border diagonalUp="0" diagonalDown="0" outline="0">
        <left style="thin">
          <color indexed="64"/>
        </left>
        <right style="thin">
          <color indexed="64"/>
        </right>
        <top/>
        <bottom/>
      </border>
      <protection locked="1" hidden="0"/>
    </dxf>
  </dxfs>
  <tableStyles count="1" defaultTableStyle="TableStyleMedium2" defaultPivotStyle="PivotStyleLight16">
    <tableStyle name="Estilo de tabla 1" pivot="0" count="0" xr9:uid="{00000000-0011-0000-FFFF-FFFF00000000}"/>
  </tableStyles>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93273" cy="578374"/>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0"/>
          <a:ext cx="1593273" cy="5783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4"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calculatedColumnFormula>8776+9829+5266+11233</calculatedColumnFormula>
    </tableColumn>
    <tableColumn id="4" xr3:uid="{00000000-0010-0000-0000-000004000000}" name="Financiera_x000a_(B)" dataDxfId="36">
      <calculatedColumnFormula>195654000+130436000+130436000+195654000</calculatedColumnFormula>
    </tableColumn>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calculatedColumnFormula>IF(G29&gt;0,G29/E29,0)</calculatedColumnFormula>
    </tableColumn>
    <tableColumn id="8" xr3:uid="{00000000-0010-0000-0000-000008000000}" name="Financiero _x000a_(%) _x000a_H=F/D" dataDxfId="30">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13" displayName="Tabla13" ref="A97:J101" totalsRowShown="0" headerRowDxfId="29" dataDxfId="27" headerRowBorderDxfId="28" tableBorderDxfId="26"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calculatedColumnFormula>80075+89683+48045+102495</calculatedColumnFormula>
    </tableColumn>
    <tableColumn id="4" xr3:uid="{00000000-0010-0000-0100-000004000000}" name="Financiera RD$_x000a_(B)" dataDxfId="21">
      <calculatedColumnFormula>9700500+646700+647000+9700500</calculatedColumnFormula>
    </tableColumn>
    <tableColumn id="9" xr3:uid="{00000000-0010-0000-0100-000009000000}" name="Física_x000a_(C)" dataDxfId="20"/>
    <tableColumn id="10" xr3:uid="{00000000-0010-0000-0100-00000A000000}" name="Financiera RD$_x000a_(D)" dataDxfId="19"/>
    <tableColumn id="5" xr3:uid="{00000000-0010-0000-0100-000005000000}" name="Física _x000a_(E)" dataDxfId="18"/>
    <tableColumn id="6" xr3:uid="{00000000-0010-0000-0100-000006000000}" name="Financiera RD$_x000a_ (F)" dataDxfId="17"/>
    <tableColumn id="7" xr3:uid="{00000000-0010-0000-0100-000007000000}" name="Física _x000a_(%)_x000a_ G=E/C" dataDxfId="16">
      <calculatedColumnFormula>IF(G98&gt;0,G98/E98,0)</calculatedColumnFormula>
    </tableColumn>
    <tableColumn id="8" xr3:uid="{00000000-0010-0000-0100-000008000000}" name="Financiero _x000a_(%) _x000a_H=F/D" dataDxfId="15">
      <calculatedColumnFormula>IF(H98&gt;0,H98/F98,0)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4" displayName="Tabla134" ref="A150:J153"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calculatedColumnFormula>600+672+360+768</calculatedColumnFormula>
    </tableColumn>
    <tableColumn id="4" xr3:uid="{00000000-0010-0000-0200-000004000000}" name="Financiera RD$_x000a_(B)" dataDxfId="6">
      <calculatedColumnFormula>2625783+1750522+1750522+2625783</calculatedColumnFormula>
    </tableColumn>
    <tableColumn id="9" xr3:uid="{00000000-0010-0000-0200-000009000000}" name="Física_x000a_(C)" dataDxfId="5"/>
    <tableColumn id="10" xr3:uid="{00000000-0010-0000-0200-00000A000000}" name="Financiera_x000a_(D) RD$" dataDxfId="4"/>
    <tableColumn id="5" xr3:uid="{00000000-0010-0000-0200-000005000000}" name="Física _x000a_(E)" dataDxfId="3"/>
    <tableColumn id="6" xr3:uid="{00000000-0010-0000-0200-000006000000}" name="Financiera  RD$_x000a_ (F)" dataDxfId="2"/>
    <tableColumn id="7" xr3:uid="{00000000-0010-0000-0200-000007000000}" name="Física _x000a_(%)_x000a_ G=E/C" dataDxfId="1">
      <calculatedColumnFormula>IF(G151&gt;0,G151/E151,0)</calculatedColumnFormula>
    </tableColumn>
    <tableColumn id="8" xr3:uid="{00000000-0010-0000-0200-000008000000}" name="Financiero _x000a_(%) _x000a_H=F/D" dataDxfId="0">
      <calculatedColumnFormula>IF(H151&gt;0,H151/F151,0)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E540"/>
  <sheetViews>
    <sheetView tabSelected="1" zoomScale="110" zoomScaleNormal="110" workbookViewId="0">
      <selection activeCell="B108" sqref="B108:J108"/>
    </sheetView>
  </sheetViews>
  <sheetFormatPr baseColWidth="10" defaultColWidth="11.42578125" defaultRowHeight="15" x14ac:dyDescent="0.25"/>
  <cols>
    <col min="1" max="1" width="24" style="1" customWidth="1"/>
    <col min="2" max="2" width="23.28515625" style="1" customWidth="1"/>
    <col min="3" max="3" width="12.7109375" style="1" customWidth="1"/>
    <col min="4" max="4" width="14.42578125" style="1" customWidth="1"/>
    <col min="5" max="5" width="12.7109375" style="46" customWidth="1"/>
    <col min="6" max="6" width="16.5703125" style="1" customWidth="1"/>
    <col min="7" max="7" width="12.7109375" style="1" customWidth="1"/>
    <col min="8" max="8" width="15.7109375" style="1" customWidth="1"/>
    <col min="9" max="10" width="12.7109375" style="1" customWidth="1"/>
    <col min="11" max="11" width="17" style="13" bestFit="1" customWidth="1"/>
    <col min="12" max="83" width="11.42578125" style="12"/>
  </cols>
  <sheetData>
    <row r="1" spans="1:11" ht="16.5" customHeight="1" thickBot="1" x14ac:dyDescent="0.3">
      <c r="A1" s="2"/>
      <c r="B1" s="122" t="s">
        <v>178</v>
      </c>
      <c r="C1" s="123"/>
      <c r="D1" s="123"/>
      <c r="E1" s="123"/>
      <c r="F1" s="123"/>
      <c r="G1" s="123"/>
      <c r="H1" s="123"/>
      <c r="I1" s="123"/>
      <c r="J1" s="124"/>
      <c r="K1" s="11"/>
    </row>
    <row r="2" spans="1:11" x14ac:dyDescent="0.25">
      <c r="A2" s="3"/>
      <c r="B2" s="125" t="s">
        <v>0</v>
      </c>
      <c r="C2" s="126"/>
      <c r="D2" s="125" t="s">
        <v>1</v>
      </c>
      <c r="E2" s="126"/>
      <c r="F2" s="126"/>
      <c r="G2" s="126"/>
      <c r="H2" s="127"/>
      <c r="I2" s="39" t="s">
        <v>2</v>
      </c>
      <c r="J2" s="40" t="s">
        <v>3</v>
      </c>
      <c r="K2" s="11"/>
    </row>
    <row r="3" spans="1:11" ht="15.75" thickBot="1" x14ac:dyDescent="0.3">
      <c r="A3" s="4"/>
      <c r="B3" s="128" t="s">
        <v>4</v>
      </c>
      <c r="C3" s="129"/>
      <c r="D3" s="128"/>
      <c r="E3" s="129"/>
      <c r="F3" s="129"/>
      <c r="G3" s="129"/>
      <c r="H3" s="130"/>
      <c r="I3" s="38">
        <v>45859</v>
      </c>
      <c r="J3" s="68" t="s">
        <v>141</v>
      </c>
      <c r="K3" s="11"/>
    </row>
    <row r="4" spans="1:11" x14ac:dyDescent="0.25">
      <c r="A4" s="131"/>
      <c r="B4" s="132"/>
      <c r="C4" s="132"/>
      <c r="D4" s="133"/>
      <c r="E4" s="133"/>
      <c r="F4" s="133"/>
      <c r="G4" s="133"/>
      <c r="H4" s="133"/>
      <c r="I4" s="132"/>
      <c r="J4" s="134"/>
      <c r="K4" s="11"/>
    </row>
    <row r="5" spans="1:11" ht="3" customHeight="1" x14ac:dyDescent="0.25">
      <c r="A5" s="138"/>
      <c r="B5" s="139"/>
      <c r="C5" s="139"/>
      <c r="D5" s="139"/>
      <c r="E5" s="139"/>
      <c r="F5" s="139"/>
      <c r="G5" s="139"/>
      <c r="H5" s="139"/>
      <c r="I5" s="139"/>
      <c r="J5" s="140"/>
      <c r="K5" s="11"/>
    </row>
    <row r="6" spans="1:11" x14ac:dyDescent="0.25">
      <c r="A6" s="110" t="s">
        <v>5</v>
      </c>
      <c r="B6" s="111"/>
      <c r="C6" s="111"/>
      <c r="D6" s="111"/>
      <c r="E6" s="111"/>
      <c r="F6" s="111"/>
      <c r="G6" s="111"/>
      <c r="H6" s="111"/>
      <c r="I6" s="111"/>
      <c r="J6" s="112"/>
      <c r="K6" s="11"/>
    </row>
    <row r="7" spans="1:11" x14ac:dyDescent="0.25">
      <c r="A7" s="141" t="s">
        <v>6</v>
      </c>
      <c r="B7" s="142"/>
      <c r="C7" s="142"/>
      <c r="D7" s="142"/>
      <c r="E7" s="142"/>
      <c r="F7" s="142"/>
      <c r="G7" s="142"/>
      <c r="H7" s="142"/>
      <c r="I7" s="142"/>
      <c r="J7" s="143"/>
      <c r="K7" s="11"/>
    </row>
    <row r="8" spans="1:11" x14ac:dyDescent="0.25">
      <c r="A8" s="8" t="s">
        <v>7</v>
      </c>
      <c r="B8" s="135" t="s">
        <v>45</v>
      </c>
      <c r="C8" s="136"/>
      <c r="D8" s="136"/>
      <c r="E8" s="136"/>
      <c r="F8" s="136"/>
      <c r="G8" s="136"/>
      <c r="H8" s="136"/>
      <c r="I8" s="136"/>
      <c r="J8" s="137"/>
      <c r="K8" s="11"/>
    </row>
    <row r="9" spans="1:11" ht="15" customHeight="1" x14ac:dyDescent="0.25">
      <c r="A9" s="9" t="s">
        <v>33</v>
      </c>
      <c r="B9" s="135" t="s">
        <v>46</v>
      </c>
      <c r="C9" s="136"/>
      <c r="D9" s="136"/>
      <c r="E9" s="136"/>
      <c r="F9" s="136"/>
      <c r="G9" s="136"/>
      <c r="H9" s="136"/>
      <c r="I9" s="136"/>
      <c r="J9" s="137"/>
      <c r="K9" s="11"/>
    </row>
    <row r="10" spans="1:11" x14ac:dyDescent="0.25">
      <c r="A10" s="9" t="s">
        <v>34</v>
      </c>
      <c r="B10" s="135" t="s">
        <v>47</v>
      </c>
      <c r="C10" s="136"/>
      <c r="D10" s="136"/>
      <c r="E10" s="136"/>
      <c r="F10" s="136"/>
      <c r="G10" s="136"/>
      <c r="H10" s="136"/>
      <c r="I10" s="136"/>
      <c r="J10" s="137"/>
      <c r="K10" s="11"/>
    </row>
    <row r="11" spans="1:11" ht="57" customHeight="1" x14ac:dyDescent="0.25">
      <c r="A11" s="8" t="s">
        <v>8</v>
      </c>
      <c r="B11" s="72" t="s">
        <v>105</v>
      </c>
      <c r="C11" s="72"/>
      <c r="D11" s="72"/>
      <c r="E11" s="72"/>
      <c r="F11" s="72"/>
      <c r="G11" s="72"/>
      <c r="H11" s="72"/>
      <c r="I11" s="72"/>
      <c r="J11" s="72"/>
    </row>
    <row r="12" spans="1:11" ht="44.25" customHeight="1" x14ac:dyDescent="0.25">
      <c r="A12" s="8" t="s">
        <v>9</v>
      </c>
      <c r="B12" s="72" t="s">
        <v>104</v>
      </c>
      <c r="C12" s="72"/>
      <c r="D12" s="72"/>
      <c r="E12" s="72"/>
      <c r="F12" s="72"/>
      <c r="G12" s="72"/>
      <c r="H12" s="72"/>
      <c r="I12" s="72"/>
      <c r="J12" s="72"/>
    </row>
    <row r="13" spans="1:11" x14ac:dyDescent="0.25">
      <c r="A13" s="110" t="s">
        <v>10</v>
      </c>
      <c r="B13" s="111"/>
      <c r="C13" s="111"/>
      <c r="D13" s="111"/>
      <c r="E13" s="111"/>
      <c r="F13" s="111"/>
      <c r="G13" s="111"/>
      <c r="H13" s="111"/>
      <c r="I13" s="111"/>
      <c r="J13" s="112"/>
    </row>
    <row r="14" spans="1:11" ht="27.75" customHeight="1" x14ac:dyDescent="0.25">
      <c r="A14" s="5" t="s">
        <v>11</v>
      </c>
      <c r="B14" s="6">
        <v>3</v>
      </c>
      <c r="C14" s="109" t="s">
        <v>48</v>
      </c>
      <c r="D14" s="109"/>
      <c r="E14" s="109"/>
      <c r="F14" s="109"/>
      <c r="G14" s="109"/>
      <c r="H14" s="109"/>
      <c r="I14" s="109"/>
      <c r="J14" s="109"/>
    </row>
    <row r="15" spans="1:11" ht="26.25" customHeight="1" x14ac:dyDescent="0.25">
      <c r="A15" s="5" t="s">
        <v>12</v>
      </c>
      <c r="B15" s="7">
        <v>3</v>
      </c>
      <c r="C15" s="109" t="s">
        <v>49</v>
      </c>
      <c r="D15" s="109"/>
      <c r="E15" s="109"/>
      <c r="F15" s="109"/>
      <c r="G15" s="109"/>
      <c r="H15" s="109"/>
      <c r="I15" s="109"/>
      <c r="J15" s="109"/>
    </row>
    <row r="16" spans="1:11" ht="43.5" customHeight="1" x14ac:dyDescent="0.25">
      <c r="A16" s="5" t="s">
        <v>13</v>
      </c>
      <c r="B16" s="7">
        <v>3</v>
      </c>
      <c r="C16" s="109" t="s">
        <v>50</v>
      </c>
      <c r="D16" s="109"/>
      <c r="E16" s="109"/>
      <c r="F16" s="109"/>
      <c r="G16" s="109"/>
      <c r="H16" s="109"/>
      <c r="I16" s="109"/>
      <c r="J16" s="109"/>
    </row>
    <row r="17" spans="1:11" x14ac:dyDescent="0.25">
      <c r="A17" s="110" t="s">
        <v>14</v>
      </c>
      <c r="B17" s="111"/>
      <c r="C17" s="111"/>
      <c r="D17" s="111"/>
      <c r="E17" s="111"/>
      <c r="F17" s="111"/>
      <c r="G17" s="111"/>
      <c r="H17" s="111"/>
      <c r="I17" s="111"/>
      <c r="J17" s="112"/>
    </row>
    <row r="18" spans="1:11" ht="18" customHeight="1" x14ac:dyDescent="0.25">
      <c r="A18" s="8" t="s">
        <v>15</v>
      </c>
      <c r="B18" s="113" t="s">
        <v>57</v>
      </c>
      <c r="C18" s="113"/>
      <c r="D18" s="113"/>
      <c r="E18" s="113"/>
      <c r="F18" s="113"/>
      <c r="G18" s="113"/>
      <c r="H18" s="113"/>
      <c r="I18" s="113"/>
      <c r="J18" s="113"/>
    </row>
    <row r="19" spans="1:11" ht="79.5" customHeight="1" x14ac:dyDescent="0.25">
      <c r="A19" s="10" t="s">
        <v>16</v>
      </c>
      <c r="B19" s="109" t="s">
        <v>63</v>
      </c>
      <c r="C19" s="109"/>
      <c r="D19" s="109"/>
      <c r="E19" s="109"/>
      <c r="F19" s="109"/>
      <c r="G19" s="109"/>
      <c r="H19" s="109"/>
      <c r="I19" s="109"/>
      <c r="J19" s="109"/>
    </row>
    <row r="20" spans="1:11" ht="24.75" customHeight="1" x14ac:dyDescent="0.25">
      <c r="A20" s="10" t="s">
        <v>58</v>
      </c>
      <c r="B20" s="109" t="s">
        <v>51</v>
      </c>
      <c r="C20" s="109"/>
      <c r="D20" s="109"/>
      <c r="E20" s="109"/>
      <c r="F20" s="109"/>
      <c r="G20" s="109"/>
      <c r="H20" s="109"/>
      <c r="I20" s="109"/>
      <c r="J20" s="109"/>
    </row>
    <row r="21" spans="1:11" ht="46.5" customHeight="1" x14ac:dyDescent="0.25">
      <c r="A21" s="10" t="s">
        <v>99</v>
      </c>
      <c r="B21" s="72" t="s">
        <v>139</v>
      </c>
      <c r="C21" s="72"/>
      <c r="D21" s="72"/>
      <c r="E21" s="72"/>
      <c r="F21" s="72"/>
      <c r="G21" s="72"/>
      <c r="H21" s="72"/>
      <c r="I21" s="72"/>
      <c r="J21" s="72"/>
      <c r="K21" s="11"/>
    </row>
    <row r="22" spans="1:11" x14ac:dyDescent="0.25">
      <c r="A22" s="110" t="s">
        <v>17</v>
      </c>
      <c r="B22" s="111"/>
      <c r="C22" s="111"/>
      <c r="D22" s="111"/>
      <c r="E22" s="111"/>
      <c r="F22" s="111"/>
      <c r="G22" s="111"/>
      <c r="H22" s="111"/>
      <c r="I22" s="111"/>
      <c r="J22" s="112"/>
    </row>
    <row r="23" spans="1:11" x14ac:dyDescent="0.25">
      <c r="A23" s="114" t="s">
        <v>18</v>
      </c>
      <c r="B23" s="115"/>
      <c r="C23" s="115"/>
      <c r="D23" s="115"/>
      <c r="E23" s="115"/>
      <c r="F23" s="115"/>
      <c r="G23" s="115"/>
      <c r="H23" s="115"/>
      <c r="I23" s="115"/>
      <c r="J23" s="116"/>
      <c r="K23" s="11"/>
    </row>
    <row r="24" spans="1:11" ht="29.25" customHeight="1" x14ac:dyDescent="0.25">
      <c r="A24" s="86" t="s">
        <v>19</v>
      </c>
      <c r="B24" s="87"/>
      <c r="C24" s="88" t="s">
        <v>150</v>
      </c>
      <c r="D24" s="89"/>
      <c r="E24" s="89"/>
      <c r="F24" s="89" t="s">
        <v>20</v>
      </c>
      <c r="G24" s="89"/>
      <c r="H24" s="87"/>
      <c r="I24" s="88" t="s">
        <v>21</v>
      </c>
      <c r="J24" s="90"/>
    </row>
    <row r="25" spans="1:11" x14ac:dyDescent="0.25">
      <c r="A25" s="91">
        <v>1589950936</v>
      </c>
      <c r="B25" s="92"/>
      <c r="C25" s="93">
        <f>+F29+F30+F31+F32+F33+F34</f>
        <v>793975468</v>
      </c>
      <c r="D25" s="94"/>
      <c r="E25" s="95"/>
      <c r="F25" s="93">
        <f>+H29+H30+H31+H32+H33+H34</f>
        <v>753269270.56999993</v>
      </c>
      <c r="G25" s="94"/>
      <c r="H25" s="95"/>
      <c r="I25" s="118">
        <f>IF(F25&gt;0,F25/C25,0)</f>
        <v>0.94873116478959008</v>
      </c>
      <c r="J25" s="119"/>
      <c r="K25" s="14"/>
    </row>
    <row r="26" spans="1:11" x14ac:dyDescent="0.25">
      <c r="A26" s="114" t="s">
        <v>22</v>
      </c>
      <c r="B26" s="115"/>
      <c r="C26" s="115"/>
      <c r="D26" s="115"/>
      <c r="E26" s="115"/>
      <c r="F26" s="115"/>
      <c r="G26" s="115"/>
      <c r="H26" s="115"/>
      <c r="I26" s="115"/>
      <c r="J26" s="116"/>
      <c r="K26" s="11"/>
    </row>
    <row r="27" spans="1:11" x14ac:dyDescent="0.25">
      <c r="A27" s="19"/>
      <c r="B27" s="19"/>
      <c r="C27" s="120" t="s">
        <v>44</v>
      </c>
      <c r="D27" s="79"/>
      <c r="E27" s="120" t="s">
        <v>79</v>
      </c>
      <c r="F27" s="79"/>
      <c r="G27" s="120" t="s">
        <v>80</v>
      </c>
      <c r="H27" s="120"/>
      <c r="I27" s="120" t="s">
        <v>23</v>
      </c>
      <c r="J27" s="79"/>
    </row>
    <row r="28" spans="1:11" ht="38.25" x14ac:dyDescent="0.25">
      <c r="A28" s="20" t="s">
        <v>24</v>
      </c>
      <c r="B28" s="20" t="s">
        <v>25</v>
      </c>
      <c r="C28" s="20" t="s">
        <v>36</v>
      </c>
      <c r="D28" s="20" t="s">
        <v>37</v>
      </c>
      <c r="E28" s="44" t="s">
        <v>38</v>
      </c>
      <c r="F28" s="20" t="s">
        <v>39</v>
      </c>
      <c r="G28" s="20" t="s">
        <v>40</v>
      </c>
      <c r="H28" s="20" t="s">
        <v>41</v>
      </c>
      <c r="I28" s="20" t="s">
        <v>42</v>
      </c>
      <c r="J28" s="20" t="s">
        <v>43</v>
      </c>
    </row>
    <row r="29" spans="1:11" ht="94.5" customHeight="1" x14ac:dyDescent="0.25">
      <c r="A29" s="21" t="s">
        <v>52</v>
      </c>
      <c r="B29" s="22" t="s">
        <v>53</v>
      </c>
      <c r="C29" s="43">
        <f t="shared" ref="C29" si="0">8776+9829+5266+11233</f>
        <v>35104</v>
      </c>
      <c r="D29" s="25">
        <f t="shared" ref="D29" si="1">195654000+130436000+130436000+195654000</f>
        <v>652180000</v>
      </c>
      <c r="E29" s="45">
        <f>8776+9829</f>
        <v>18605</v>
      </c>
      <c r="F29" s="41">
        <f>195654000+130436000</f>
        <v>326090000</v>
      </c>
      <c r="G29" s="27">
        <f>13325+7459</f>
        <v>20784</v>
      </c>
      <c r="H29" s="27">
        <f>146801140.31+127211586.68</f>
        <v>274012726.99000001</v>
      </c>
      <c r="I29" s="28">
        <f>IF(G29&gt;0,G29/E29,0)</f>
        <v>1.1171190540177371</v>
      </c>
      <c r="J29" s="28">
        <f>IF(H29&gt;0,H29/F29,0)</f>
        <v>0.84029785332270235</v>
      </c>
    </row>
    <row r="30" spans="1:11" ht="80.25" customHeight="1" x14ac:dyDescent="0.25">
      <c r="A30" s="21" t="s">
        <v>54</v>
      </c>
      <c r="B30" s="22" t="s">
        <v>55</v>
      </c>
      <c r="C30" s="43">
        <f>1125+1260+675+1440</f>
        <v>4500</v>
      </c>
      <c r="D30" s="25">
        <f>10428000+6952000+6952000+10428000</f>
        <v>34760000</v>
      </c>
      <c r="E30" s="62">
        <f>1125+1260</f>
        <v>2385</v>
      </c>
      <c r="F30" s="41">
        <f>10428000+6952000</f>
        <v>17380000</v>
      </c>
      <c r="G30" s="27">
        <f>835+1422</f>
        <v>2257</v>
      </c>
      <c r="H30" s="27">
        <f>1761350+6293742.99</f>
        <v>8055092.9900000002</v>
      </c>
      <c r="I30" s="28">
        <f>IF(G30&gt;0,G30/E30,0)</f>
        <v>0.94633123689727461</v>
      </c>
      <c r="J30" s="28">
        <f t="shared" ref="J30:J31" si="2">IF(H30&gt;0,H30/F30,0)</f>
        <v>0.46346910184119677</v>
      </c>
    </row>
    <row r="31" spans="1:11" ht="84" customHeight="1" x14ac:dyDescent="0.25">
      <c r="A31" s="21" t="s">
        <v>106</v>
      </c>
      <c r="B31" s="22" t="s">
        <v>70</v>
      </c>
      <c r="C31" s="43">
        <f>830+815+860+790</f>
        <v>3295</v>
      </c>
      <c r="D31" s="25">
        <f>13482000+8988000+8988000+13482000</f>
        <v>44940000</v>
      </c>
      <c r="E31" s="35">
        <f>830+815</f>
        <v>1645</v>
      </c>
      <c r="F31" s="42">
        <v>22470000</v>
      </c>
      <c r="G31" s="27">
        <f>231+720</f>
        <v>951</v>
      </c>
      <c r="H31" s="27">
        <f>16967029.47+23082077.69</f>
        <v>40049107.159999996</v>
      </c>
      <c r="I31" s="28">
        <f t="shared" ref="I31" si="3">IF(G31&gt;0,G31/E31,0)</f>
        <v>0.57811550151975688</v>
      </c>
      <c r="J31" s="28">
        <f t="shared" si="2"/>
        <v>1.7823367672452157</v>
      </c>
    </row>
    <row r="32" spans="1:11" ht="77.25" customHeight="1" x14ac:dyDescent="0.25">
      <c r="A32" s="21" t="s">
        <v>73</v>
      </c>
      <c r="B32" s="22" t="s">
        <v>72</v>
      </c>
      <c r="C32" s="25">
        <f>4111+4604+2467+5262</f>
        <v>16444</v>
      </c>
      <c r="D32" s="25">
        <f>9195000+6130000+613000+9195000</f>
        <v>25133000</v>
      </c>
      <c r="E32" s="45">
        <v>8715</v>
      </c>
      <c r="F32" s="42">
        <v>15325000</v>
      </c>
      <c r="G32" s="27">
        <f>4496+2773</f>
        <v>7269</v>
      </c>
      <c r="H32" s="27">
        <v>8083750.6299999999</v>
      </c>
      <c r="I32" s="36">
        <f t="shared" ref="I32:J34" si="4">IF(G32&gt;0,G32/E32,0)</f>
        <v>0.83407917383820995</v>
      </c>
      <c r="J32" s="28">
        <f t="shared" si="4"/>
        <v>0.52748780619902125</v>
      </c>
    </row>
    <row r="33" spans="1:83" ht="64.5" customHeight="1" x14ac:dyDescent="0.25">
      <c r="A33" s="23" t="s">
        <v>84</v>
      </c>
      <c r="B33" s="24" t="s">
        <v>85</v>
      </c>
      <c r="C33" s="25">
        <f>21150+26750+21850+15250</f>
        <v>85000</v>
      </c>
      <c r="D33" s="25">
        <f>246553839+164369226+164369226+246533839</f>
        <v>821826130</v>
      </c>
      <c r="E33" s="45">
        <v>32850</v>
      </c>
      <c r="F33" s="42">
        <v>410923065</v>
      </c>
      <c r="G33" s="27">
        <f>15915+26948</f>
        <v>42863</v>
      </c>
      <c r="H33" s="27">
        <v>422904920.04000002</v>
      </c>
      <c r="I33" s="36">
        <f t="shared" si="4"/>
        <v>1.3048097412480975</v>
      </c>
      <c r="J33" s="28">
        <f t="shared" si="4"/>
        <v>1.0291583901234651</v>
      </c>
    </row>
    <row r="34" spans="1:83" ht="56.25" customHeight="1" x14ac:dyDescent="0.25">
      <c r="A34" s="21" t="s">
        <v>81</v>
      </c>
      <c r="B34" s="22" t="s">
        <v>71</v>
      </c>
      <c r="C34" s="25">
        <f>230+247+330+347</f>
        <v>1154</v>
      </c>
      <c r="D34" s="25">
        <f>1672442+114961+114961+1672442</f>
        <v>3574806</v>
      </c>
      <c r="E34" s="35">
        <v>477</v>
      </c>
      <c r="F34" s="42">
        <v>1787403</v>
      </c>
      <c r="G34" s="27">
        <f>115+132</f>
        <v>247</v>
      </c>
      <c r="H34" s="27">
        <v>163672.76</v>
      </c>
      <c r="I34" s="36">
        <f t="shared" si="4"/>
        <v>0.51781970649895182</v>
      </c>
      <c r="J34" s="28">
        <f t="shared" si="4"/>
        <v>9.1570149540982096E-2</v>
      </c>
    </row>
    <row r="35" spans="1:83" x14ac:dyDescent="0.25">
      <c r="A35" s="75" t="s">
        <v>26</v>
      </c>
      <c r="B35" s="76"/>
      <c r="C35" s="76"/>
      <c r="D35" s="76"/>
      <c r="E35" s="76"/>
      <c r="F35" s="76"/>
      <c r="G35" s="76"/>
      <c r="H35" s="76"/>
      <c r="I35" s="76"/>
      <c r="J35" s="77"/>
    </row>
    <row r="36" spans="1:83" x14ac:dyDescent="0.25">
      <c r="A36" s="75" t="s">
        <v>27</v>
      </c>
      <c r="B36" s="76"/>
      <c r="C36" s="76"/>
      <c r="D36" s="76"/>
      <c r="E36" s="76"/>
      <c r="F36" s="76"/>
      <c r="G36" s="76"/>
      <c r="H36" s="76"/>
      <c r="I36" s="76"/>
      <c r="J36" s="77"/>
      <c r="K36" s="11"/>
    </row>
    <row r="37" spans="1:83" x14ac:dyDescent="0.25">
      <c r="A37" s="23" t="s">
        <v>28</v>
      </c>
      <c r="B37" s="72" t="s">
        <v>107</v>
      </c>
      <c r="C37" s="72"/>
      <c r="D37" s="72"/>
      <c r="E37" s="72"/>
      <c r="F37" s="72"/>
      <c r="G37" s="72"/>
      <c r="H37" s="72"/>
      <c r="I37" s="72"/>
      <c r="J37" s="72"/>
    </row>
    <row r="38" spans="1:83" ht="48.75" customHeight="1" x14ac:dyDescent="0.25">
      <c r="A38" s="23" t="s">
        <v>29</v>
      </c>
      <c r="B38" s="72" t="s">
        <v>90</v>
      </c>
      <c r="C38" s="72"/>
      <c r="D38" s="72"/>
      <c r="E38" s="72"/>
      <c r="F38" s="72"/>
      <c r="G38" s="72"/>
      <c r="H38" s="72"/>
      <c r="I38" s="72"/>
      <c r="J38" s="72"/>
    </row>
    <row r="39" spans="1:83" ht="111.75" customHeight="1" x14ac:dyDescent="0.25">
      <c r="A39" s="23" t="s">
        <v>30</v>
      </c>
      <c r="B39" s="72" t="s">
        <v>151</v>
      </c>
      <c r="C39" s="72"/>
      <c r="D39" s="72"/>
      <c r="E39" s="72"/>
      <c r="F39" s="72"/>
      <c r="G39" s="72"/>
      <c r="H39" s="72"/>
      <c r="I39" s="72"/>
      <c r="J39" s="72"/>
    </row>
    <row r="40" spans="1:83" ht="66.75" customHeight="1" x14ac:dyDescent="0.25">
      <c r="A40" s="23" t="s">
        <v>31</v>
      </c>
      <c r="B40" s="72" t="s">
        <v>152</v>
      </c>
      <c r="C40" s="117"/>
      <c r="D40" s="117"/>
      <c r="E40" s="117"/>
      <c r="F40" s="117"/>
      <c r="G40" s="117"/>
      <c r="H40" s="117"/>
      <c r="I40" s="117"/>
      <c r="J40" s="117"/>
    </row>
    <row r="41" spans="1:83" ht="44.25" customHeight="1" x14ac:dyDescent="0.25">
      <c r="A41" s="23" t="s">
        <v>64</v>
      </c>
      <c r="B41" s="69" t="s">
        <v>179</v>
      </c>
      <c r="C41" s="70"/>
      <c r="D41" s="70"/>
      <c r="E41" s="70"/>
      <c r="F41" s="70"/>
      <c r="G41" s="70"/>
      <c r="H41" s="70"/>
      <c r="I41" s="70"/>
      <c r="J41" s="71"/>
    </row>
    <row r="42" spans="1:83" ht="39" customHeight="1" x14ac:dyDescent="0.25">
      <c r="A42" s="23" t="s">
        <v>100</v>
      </c>
      <c r="B42" s="69" t="s">
        <v>117</v>
      </c>
      <c r="C42" s="70"/>
      <c r="D42" s="70"/>
      <c r="E42" s="70"/>
      <c r="F42" s="70"/>
      <c r="G42" s="70"/>
      <c r="H42" s="70"/>
      <c r="I42" s="70"/>
      <c r="J42" s="71"/>
    </row>
    <row r="43" spans="1:83" x14ac:dyDescent="0.25">
      <c r="A43" s="75" t="s">
        <v>26</v>
      </c>
      <c r="B43" s="76"/>
      <c r="C43" s="76"/>
      <c r="D43" s="76"/>
      <c r="E43" s="76"/>
      <c r="F43" s="76"/>
      <c r="G43" s="76"/>
      <c r="H43" s="76"/>
      <c r="I43" s="76"/>
      <c r="J43" s="77"/>
    </row>
    <row r="44" spans="1:83" x14ac:dyDescent="0.25">
      <c r="A44" s="75" t="s">
        <v>27</v>
      </c>
      <c r="B44" s="76"/>
      <c r="C44" s="76"/>
      <c r="D44" s="76"/>
      <c r="E44" s="76"/>
      <c r="F44" s="76"/>
      <c r="G44" s="76"/>
      <c r="H44" s="76"/>
      <c r="I44" s="76"/>
      <c r="J44" s="77"/>
      <c r="K44" s="11"/>
    </row>
    <row r="45" spans="1:83" s="66" customFormat="1" x14ac:dyDescent="0.25">
      <c r="A45" s="23" t="s">
        <v>28</v>
      </c>
      <c r="B45" s="72" t="s">
        <v>144</v>
      </c>
      <c r="C45" s="72"/>
      <c r="D45" s="72"/>
      <c r="E45" s="72"/>
      <c r="F45" s="72"/>
      <c r="G45" s="72"/>
      <c r="H45" s="72"/>
      <c r="I45" s="72"/>
      <c r="J45" s="72"/>
      <c r="K45" s="67"/>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c r="BF45" s="65"/>
      <c r="BG45" s="65"/>
      <c r="BH45" s="65"/>
      <c r="BI45" s="65"/>
      <c r="BJ45" s="65"/>
      <c r="BK45" s="65"/>
      <c r="BL45" s="65"/>
      <c r="BM45" s="65"/>
      <c r="BN45" s="65"/>
      <c r="BO45" s="65"/>
      <c r="BP45" s="65"/>
      <c r="BQ45" s="65"/>
      <c r="BR45" s="65"/>
      <c r="BS45" s="65"/>
      <c r="BT45" s="65"/>
      <c r="BU45" s="65"/>
      <c r="BV45" s="65"/>
      <c r="BW45" s="65"/>
      <c r="BX45" s="65"/>
      <c r="BY45" s="65"/>
      <c r="BZ45" s="65"/>
      <c r="CA45" s="65"/>
      <c r="CB45" s="65"/>
      <c r="CC45" s="65"/>
      <c r="CD45" s="65"/>
      <c r="CE45" s="65"/>
    </row>
    <row r="46" spans="1:83" ht="33.75" customHeight="1" x14ac:dyDescent="0.25">
      <c r="A46" s="23" t="s">
        <v>29</v>
      </c>
      <c r="B46" s="72" t="s">
        <v>91</v>
      </c>
      <c r="C46" s="72"/>
      <c r="D46" s="72"/>
      <c r="E46" s="72"/>
      <c r="F46" s="72"/>
      <c r="G46" s="72"/>
      <c r="H46" s="72"/>
      <c r="I46" s="72"/>
      <c r="J46" s="72"/>
    </row>
    <row r="47" spans="1:83" ht="57.75" customHeight="1" x14ac:dyDescent="0.25">
      <c r="A47" s="23" t="s">
        <v>30</v>
      </c>
      <c r="B47" s="72" t="s">
        <v>184</v>
      </c>
      <c r="C47" s="72"/>
      <c r="D47" s="72"/>
      <c r="E47" s="72"/>
      <c r="F47" s="72"/>
      <c r="G47" s="72"/>
      <c r="H47" s="72"/>
      <c r="I47" s="72"/>
      <c r="J47" s="72"/>
      <c r="K47" s="157"/>
    </row>
    <row r="48" spans="1:83" ht="41.25" customHeight="1" x14ac:dyDescent="0.25">
      <c r="A48" s="23" t="s">
        <v>31</v>
      </c>
      <c r="B48" s="72" t="s">
        <v>185</v>
      </c>
      <c r="C48" s="72"/>
      <c r="D48" s="72"/>
      <c r="E48" s="72"/>
      <c r="F48" s="72"/>
      <c r="G48" s="72"/>
      <c r="H48" s="72"/>
      <c r="I48" s="72"/>
      <c r="J48" s="72"/>
      <c r="K48" s="158"/>
    </row>
    <row r="49" spans="1:83" ht="39.75" customHeight="1" x14ac:dyDescent="0.25">
      <c r="A49" s="23" t="s">
        <v>64</v>
      </c>
      <c r="B49" s="69" t="s">
        <v>153</v>
      </c>
      <c r="C49" s="70"/>
      <c r="D49" s="70"/>
      <c r="E49" s="70"/>
      <c r="F49" s="70"/>
      <c r="G49" s="70"/>
      <c r="H49" s="70"/>
      <c r="I49" s="70"/>
      <c r="J49" s="71"/>
    </row>
    <row r="50" spans="1:83" ht="54.75" customHeight="1" x14ac:dyDescent="0.25">
      <c r="A50" s="23" t="s">
        <v>101</v>
      </c>
      <c r="B50" s="69" t="s">
        <v>118</v>
      </c>
      <c r="C50" s="70"/>
      <c r="D50" s="70"/>
      <c r="E50" s="70"/>
      <c r="F50" s="70"/>
      <c r="G50" s="70"/>
      <c r="H50" s="70"/>
      <c r="I50" s="70"/>
      <c r="J50" s="71"/>
    </row>
    <row r="51" spans="1:83" x14ac:dyDescent="0.25">
      <c r="A51" s="80" t="s">
        <v>26</v>
      </c>
      <c r="B51" s="81"/>
      <c r="C51" s="81"/>
      <c r="D51" s="81"/>
      <c r="E51" s="81"/>
      <c r="F51" s="81"/>
      <c r="G51" s="81"/>
      <c r="H51" s="81"/>
      <c r="I51" s="81"/>
      <c r="J51" s="82"/>
    </row>
    <row r="52" spans="1:83" x14ac:dyDescent="0.25">
      <c r="A52" s="144" t="s">
        <v>27</v>
      </c>
      <c r="B52" s="145"/>
      <c r="C52" s="145"/>
      <c r="D52" s="145"/>
      <c r="E52" s="145"/>
      <c r="F52" s="145"/>
      <c r="G52" s="145"/>
      <c r="H52" s="145"/>
      <c r="I52" s="145"/>
      <c r="J52" s="146"/>
      <c r="K52" s="11"/>
    </row>
    <row r="53" spans="1:83" s="66" customFormat="1" ht="20.25" customHeight="1" x14ac:dyDescent="0.25">
      <c r="A53" s="23" t="s">
        <v>28</v>
      </c>
      <c r="B53" s="72" t="s">
        <v>149</v>
      </c>
      <c r="C53" s="72"/>
      <c r="D53" s="72"/>
      <c r="E53" s="72"/>
      <c r="F53" s="72"/>
      <c r="G53" s="72"/>
      <c r="H53" s="72"/>
      <c r="I53" s="72"/>
      <c r="J53" s="72"/>
      <c r="K53" s="67"/>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c r="BI53" s="65"/>
      <c r="BJ53" s="65"/>
      <c r="BK53" s="65"/>
      <c r="BL53" s="65"/>
      <c r="BM53" s="65"/>
      <c r="BN53" s="65"/>
      <c r="BO53" s="65"/>
      <c r="BP53" s="65"/>
      <c r="BQ53" s="65"/>
      <c r="BR53" s="65"/>
      <c r="BS53" s="65"/>
      <c r="BT53" s="65"/>
      <c r="BU53" s="65"/>
      <c r="BV53" s="65"/>
      <c r="BW53" s="65"/>
      <c r="BX53" s="65"/>
      <c r="BY53" s="65"/>
      <c r="BZ53" s="65"/>
      <c r="CA53" s="65"/>
      <c r="CB53" s="65"/>
      <c r="CC53" s="65"/>
      <c r="CD53" s="65"/>
      <c r="CE53" s="65"/>
    </row>
    <row r="54" spans="1:83" ht="56.25" customHeight="1" x14ac:dyDescent="0.25">
      <c r="A54" s="23" t="s">
        <v>29</v>
      </c>
      <c r="B54" s="72" t="s">
        <v>115</v>
      </c>
      <c r="C54" s="72"/>
      <c r="D54" s="72"/>
      <c r="E54" s="72"/>
      <c r="F54" s="72"/>
      <c r="G54" s="72"/>
      <c r="H54" s="72"/>
      <c r="I54" s="72"/>
      <c r="J54" s="72"/>
    </row>
    <row r="55" spans="1:83" ht="84" customHeight="1" x14ac:dyDescent="0.25">
      <c r="A55" s="23" t="s">
        <v>30</v>
      </c>
      <c r="B55" s="72" t="s">
        <v>169</v>
      </c>
      <c r="C55" s="72"/>
      <c r="D55" s="72"/>
      <c r="E55" s="72"/>
      <c r="F55" s="72"/>
      <c r="G55" s="72"/>
      <c r="H55" s="72"/>
      <c r="I55" s="72"/>
      <c r="J55" s="72"/>
    </row>
    <row r="56" spans="1:83" ht="57" customHeight="1" x14ac:dyDescent="0.25">
      <c r="A56" s="23" t="s">
        <v>31</v>
      </c>
      <c r="B56" s="109" t="s">
        <v>168</v>
      </c>
      <c r="C56" s="109"/>
      <c r="D56" s="109"/>
      <c r="E56" s="109"/>
      <c r="F56" s="109"/>
      <c r="G56" s="109"/>
      <c r="H56" s="109"/>
      <c r="I56" s="109"/>
      <c r="J56" s="109"/>
    </row>
    <row r="57" spans="1:83" ht="43.5" customHeight="1" x14ac:dyDescent="0.25">
      <c r="A57" s="23" t="s">
        <v>64</v>
      </c>
      <c r="B57" s="69" t="s">
        <v>154</v>
      </c>
      <c r="C57" s="70"/>
      <c r="D57" s="70"/>
      <c r="E57" s="70"/>
      <c r="F57" s="70"/>
      <c r="G57" s="70"/>
      <c r="H57" s="70"/>
      <c r="I57" s="70"/>
      <c r="J57" s="71"/>
    </row>
    <row r="58" spans="1:83" ht="58.5" customHeight="1" x14ac:dyDescent="0.25">
      <c r="A58" s="30" t="s">
        <v>100</v>
      </c>
      <c r="B58" s="69" t="s">
        <v>119</v>
      </c>
      <c r="C58" s="70"/>
      <c r="D58" s="70"/>
      <c r="E58" s="70"/>
      <c r="F58" s="70"/>
      <c r="G58" s="70"/>
      <c r="H58" s="70"/>
      <c r="I58" s="70"/>
      <c r="J58" s="71"/>
    </row>
    <row r="59" spans="1:83" x14ac:dyDescent="0.25">
      <c r="A59" s="147" t="s">
        <v>26</v>
      </c>
      <c r="B59" s="148"/>
      <c r="C59" s="148"/>
      <c r="D59" s="148"/>
      <c r="E59" s="148"/>
      <c r="F59" s="148"/>
      <c r="G59" s="148"/>
      <c r="H59" s="148"/>
      <c r="I59" s="148"/>
      <c r="J59" s="149"/>
    </row>
    <row r="60" spans="1:83" x14ac:dyDescent="0.25">
      <c r="A60" s="147" t="s">
        <v>27</v>
      </c>
      <c r="B60" s="148"/>
      <c r="C60" s="148"/>
      <c r="D60" s="148"/>
      <c r="E60" s="148"/>
      <c r="F60" s="148"/>
      <c r="G60" s="148"/>
      <c r="H60" s="148"/>
      <c r="I60" s="148"/>
      <c r="J60" s="149"/>
      <c r="K60" s="11"/>
    </row>
    <row r="61" spans="1:83" ht="18.75" customHeight="1" x14ac:dyDescent="0.25">
      <c r="A61" s="23" t="s">
        <v>28</v>
      </c>
      <c r="B61" s="72" t="s">
        <v>108</v>
      </c>
      <c r="C61" s="72"/>
      <c r="D61" s="72"/>
      <c r="E61" s="72"/>
      <c r="F61" s="72"/>
      <c r="G61" s="72"/>
      <c r="H61" s="72"/>
      <c r="I61" s="72"/>
      <c r="J61" s="72"/>
    </row>
    <row r="62" spans="1:83" ht="63" customHeight="1" x14ac:dyDescent="0.25">
      <c r="A62" s="23" t="s">
        <v>29</v>
      </c>
      <c r="B62" s="72" t="s">
        <v>92</v>
      </c>
      <c r="C62" s="72"/>
      <c r="D62" s="72"/>
      <c r="E62" s="72"/>
      <c r="F62" s="72"/>
      <c r="G62" s="72"/>
      <c r="H62" s="72"/>
      <c r="I62" s="72"/>
      <c r="J62" s="72"/>
    </row>
    <row r="63" spans="1:83" ht="61.5" customHeight="1" x14ac:dyDescent="0.25">
      <c r="A63" s="23" t="s">
        <v>30</v>
      </c>
      <c r="B63" s="121" t="s">
        <v>180</v>
      </c>
      <c r="C63" s="72"/>
      <c r="D63" s="72"/>
      <c r="E63" s="72"/>
      <c r="F63" s="72"/>
      <c r="G63" s="72"/>
      <c r="H63" s="72"/>
      <c r="I63" s="72"/>
      <c r="J63" s="72"/>
    </row>
    <row r="64" spans="1:83" ht="48" customHeight="1" x14ac:dyDescent="0.25">
      <c r="A64" s="23" t="s">
        <v>31</v>
      </c>
      <c r="B64" s="72" t="s">
        <v>181</v>
      </c>
      <c r="C64" s="72"/>
      <c r="D64" s="72"/>
      <c r="E64" s="72"/>
      <c r="F64" s="72"/>
      <c r="G64" s="72"/>
      <c r="H64" s="72"/>
      <c r="I64" s="72"/>
      <c r="J64" s="72"/>
    </row>
    <row r="65" spans="1:11" ht="48.75" customHeight="1" x14ac:dyDescent="0.25">
      <c r="A65" s="23" t="s">
        <v>64</v>
      </c>
      <c r="B65" s="69" t="s">
        <v>155</v>
      </c>
      <c r="C65" s="70"/>
      <c r="D65" s="70"/>
      <c r="E65" s="70"/>
      <c r="F65" s="70"/>
      <c r="G65" s="70"/>
      <c r="H65" s="70"/>
      <c r="I65" s="70"/>
      <c r="J65" s="71"/>
    </row>
    <row r="66" spans="1:11" ht="111.75" customHeight="1" x14ac:dyDescent="0.25">
      <c r="A66" s="30" t="s">
        <v>100</v>
      </c>
      <c r="B66" s="69" t="s">
        <v>186</v>
      </c>
      <c r="C66" s="70"/>
      <c r="D66" s="70"/>
      <c r="E66" s="70"/>
      <c r="F66" s="70"/>
      <c r="G66" s="70"/>
      <c r="H66" s="70"/>
      <c r="I66" s="70"/>
      <c r="J66" s="71"/>
    </row>
    <row r="67" spans="1:11" x14ac:dyDescent="0.25">
      <c r="A67" s="75" t="s">
        <v>26</v>
      </c>
      <c r="B67" s="76"/>
      <c r="C67" s="76"/>
      <c r="D67" s="76"/>
      <c r="E67" s="76"/>
      <c r="F67" s="76"/>
      <c r="G67" s="76"/>
      <c r="H67" s="76"/>
      <c r="I67" s="76"/>
      <c r="J67" s="77"/>
    </row>
    <row r="68" spans="1:11" x14ac:dyDescent="0.25">
      <c r="A68" s="75" t="s">
        <v>27</v>
      </c>
      <c r="B68" s="76"/>
      <c r="C68" s="76"/>
      <c r="D68" s="76"/>
      <c r="E68" s="76"/>
      <c r="F68" s="76"/>
      <c r="G68" s="76"/>
      <c r="H68" s="76"/>
      <c r="I68" s="76"/>
      <c r="J68" s="77"/>
      <c r="K68" s="11"/>
    </row>
    <row r="69" spans="1:11" x14ac:dyDescent="0.25">
      <c r="A69" s="23" t="s">
        <v>28</v>
      </c>
      <c r="B69" s="102" t="s">
        <v>86</v>
      </c>
      <c r="C69" s="72"/>
      <c r="D69" s="72"/>
      <c r="E69" s="72"/>
      <c r="F69" s="72"/>
      <c r="G69" s="72"/>
      <c r="H69" s="72"/>
      <c r="I69" s="72"/>
      <c r="J69" s="72"/>
    </row>
    <row r="70" spans="1:11" ht="53.25" customHeight="1" x14ac:dyDescent="0.25">
      <c r="A70" s="23" t="s">
        <v>29</v>
      </c>
      <c r="B70" s="72" t="s">
        <v>102</v>
      </c>
      <c r="C70" s="72"/>
      <c r="D70" s="72"/>
      <c r="E70" s="72"/>
      <c r="F70" s="72"/>
      <c r="G70" s="72"/>
      <c r="H70" s="72"/>
      <c r="I70" s="72"/>
      <c r="J70" s="72"/>
    </row>
    <row r="71" spans="1:11" ht="81" customHeight="1" x14ac:dyDescent="0.25">
      <c r="A71" s="23" t="s">
        <v>30</v>
      </c>
      <c r="B71" s="72" t="s">
        <v>182</v>
      </c>
      <c r="C71" s="72"/>
      <c r="D71" s="72"/>
      <c r="E71" s="72"/>
      <c r="F71" s="72"/>
      <c r="G71" s="72"/>
      <c r="H71" s="72"/>
      <c r="I71" s="72"/>
      <c r="J71" s="72"/>
    </row>
    <row r="72" spans="1:11" ht="48.75" customHeight="1" x14ac:dyDescent="0.25">
      <c r="A72" s="23" t="s">
        <v>31</v>
      </c>
      <c r="B72" s="72" t="s">
        <v>183</v>
      </c>
      <c r="C72" s="72"/>
      <c r="D72" s="72"/>
      <c r="E72" s="72"/>
      <c r="F72" s="72"/>
      <c r="G72" s="72"/>
      <c r="H72" s="72"/>
      <c r="I72" s="72"/>
      <c r="J72" s="72"/>
    </row>
    <row r="73" spans="1:11" ht="36.75" customHeight="1" x14ac:dyDescent="0.25">
      <c r="A73" s="23" t="s">
        <v>64</v>
      </c>
      <c r="B73" s="70" t="s">
        <v>156</v>
      </c>
      <c r="C73" s="70"/>
      <c r="D73" s="70"/>
      <c r="E73" s="70"/>
      <c r="F73" s="70"/>
      <c r="G73" s="70"/>
      <c r="H73" s="70"/>
      <c r="I73" s="70"/>
      <c r="J73" s="71"/>
    </row>
    <row r="74" spans="1:11" ht="108" customHeight="1" x14ac:dyDescent="0.25">
      <c r="A74" s="23" t="s">
        <v>103</v>
      </c>
      <c r="B74" s="69" t="s">
        <v>187</v>
      </c>
      <c r="C74" s="70"/>
      <c r="D74" s="70"/>
      <c r="E74" s="70"/>
      <c r="F74" s="70"/>
      <c r="G74" s="70"/>
      <c r="H74" s="70"/>
      <c r="I74" s="70"/>
      <c r="J74" s="71"/>
    </row>
    <row r="75" spans="1:11" x14ac:dyDescent="0.25">
      <c r="A75" s="75" t="s">
        <v>26</v>
      </c>
      <c r="B75" s="76"/>
      <c r="C75" s="76"/>
      <c r="D75" s="76"/>
      <c r="E75" s="76"/>
      <c r="F75" s="76"/>
      <c r="G75" s="76"/>
      <c r="H75" s="76"/>
      <c r="I75" s="76"/>
      <c r="J75" s="77"/>
    </row>
    <row r="76" spans="1:11" x14ac:dyDescent="0.25">
      <c r="A76" s="75" t="s">
        <v>27</v>
      </c>
      <c r="B76" s="76"/>
      <c r="C76" s="76"/>
      <c r="D76" s="76"/>
      <c r="E76" s="76"/>
      <c r="F76" s="76"/>
      <c r="G76" s="76"/>
      <c r="H76" s="76"/>
      <c r="I76" s="76"/>
      <c r="J76" s="77"/>
      <c r="K76" s="11"/>
    </row>
    <row r="77" spans="1:11" x14ac:dyDescent="0.25">
      <c r="A77" s="23" t="s">
        <v>28</v>
      </c>
      <c r="B77" s="72" t="s">
        <v>109</v>
      </c>
      <c r="C77" s="72"/>
      <c r="D77" s="72"/>
      <c r="E77" s="72"/>
      <c r="F77" s="72"/>
      <c r="G77" s="72"/>
      <c r="H77" s="72"/>
      <c r="I77" s="72"/>
      <c r="J77" s="72"/>
    </row>
    <row r="78" spans="1:11" ht="26.25" customHeight="1" x14ac:dyDescent="0.25">
      <c r="A78" s="23" t="s">
        <v>29</v>
      </c>
      <c r="B78" s="72" t="s">
        <v>65</v>
      </c>
      <c r="C78" s="72"/>
      <c r="D78" s="72"/>
      <c r="E78" s="72"/>
      <c r="F78" s="72"/>
      <c r="G78" s="72"/>
      <c r="H78" s="72"/>
      <c r="I78" s="72"/>
      <c r="J78" s="72"/>
    </row>
    <row r="79" spans="1:11" ht="69" customHeight="1" x14ac:dyDescent="0.25">
      <c r="A79" s="23" t="s">
        <v>30</v>
      </c>
      <c r="B79" s="109" t="s">
        <v>170</v>
      </c>
      <c r="C79" s="109"/>
      <c r="D79" s="109"/>
      <c r="E79" s="109"/>
      <c r="F79" s="109"/>
      <c r="G79" s="109"/>
      <c r="H79" s="109"/>
      <c r="I79" s="109"/>
      <c r="J79" s="109"/>
    </row>
    <row r="80" spans="1:11" ht="113.25" customHeight="1" x14ac:dyDescent="0.25">
      <c r="A80" s="23" t="s">
        <v>31</v>
      </c>
      <c r="B80" s="72" t="s">
        <v>157</v>
      </c>
      <c r="C80" s="72"/>
      <c r="D80" s="72"/>
      <c r="E80" s="72"/>
      <c r="F80" s="72"/>
      <c r="G80" s="72"/>
      <c r="H80" s="72"/>
      <c r="I80" s="72"/>
      <c r="J80" s="72"/>
    </row>
    <row r="81" spans="1:11" ht="46.5" customHeight="1" x14ac:dyDescent="0.25">
      <c r="A81" s="23" t="s">
        <v>64</v>
      </c>
      <c r="B81" s="70" t="s">
        <v>158</v>
      </c>
      <c r="C81" s="70"/>
      <c r="D81" s="70"/>
      <c r="E81" s="70"/>
      <c r="F81" s="70"/>
      <c r="G81" s="70"/>
      <c r="H81" s="70"/>
      <c r="I81" s="70"/>
      <c r="J81" s="71"/>
    </row>
    <row r="82" spans="1:11" ht="51" customHeight="1" x14ac:dyDescent="0.25">
      <c r="A82" s="23" t="s">
        <v>103</v>
      </c>
      <c r="B82" s="69" t="s">
        <v>188</v>
      </c>
      <c r="C82" s="70"/>
      <c r="D82" s="70"/>
      <c r="E82" s="70"/>
      <c r="F82" s="70"/>
      <c r="G82" s="70"/>
      <c r="H82" s="70"/>
      <c r="I82" s="70"/>
      <c r="J82" s="71"/>
    </row>
    <row r="83" spans="1:11" x14ac:dyDescent="0.25">
      <c r="A83" s="80" t="s">
        <v>56</v>
      </c>
      <c r="B83" s="81"/>
      <c r="C83" s="81"/>
      <c r="D83" s="81"/>
      <c r="E83" s="81"/>
      <c r="F83" s="81"/>
      <c r="G83" s="81"/>
      <c r="H83" s="81"/>
      <c r="I83" s="81"/>
      <c r="J83" s="82"/>
    </row>
    <row r="84" spans="1:11" ht="15" customHeight="1" x14ac:dyDescent="0.25">
      <c r="A84" s="83" t="s">
        <v>32</v>
      </c>
      <c r="B84" s="84"/>
      <c r="C84" s="84"/>
      <c r="D84" s="84"/>
      <c r="E84" s="84"/>
      <c r="F84" s="84"/>
      <c r="G84" s="84"/>
      <c r="H84" s="84"/>
      <c r="I84" s="84"/>
      <c r="J84" s="85"/>
      <c r="K84" s="11"/>
    </row>
    <row r="85" spans="1:11" ht="6.75" hidden="1" customHeight="1" x14ac:dyDescent="0.25">
      <c r="A85" s="75" t="s">
        <v>142</v>
      </c>
      <c r="B85" s="76"/>
      <c r="C85" s="76"/>
      <c r="D85" s="76"/>
      <c r="E85" s="76"/>
      <c r="F85" s="76"/>
      <c r="G85" s="76"/>
      <c r="H85" s="76"/>
      <c r="I85" s="76"/>
      <c r="J85" s="77"/>
    </row>
    <row r="86" spans="1:11" ht="3.75" hidden="1" customHeight="1" x14ac:dyDescent="0.25"/>
    <row r="87" spans="1:11" ht="21" customHeight="1" x14ac:dyDescent="0.25">
      <c r="A87" s="29" t="s">
        <v>15</v>
      </c>
      <c r="B87" s="102" t="s">
        <v>110</v>
      </c>
      <c r="C87" s="102"/>
      <c r="D87" s="102"/>
      <c r="E87" s="102"/>
      <c r="F87" s="102"/>
      <c r="G87" s="102"/>
      <c r="H87" s="102"/>
      <c r="I87" s="102"/>
      <c r="J87" s="102"/>
    </row>
    <row r="88" spans="1:11" ht="31.5" customHeight="1" x14ac:dyDescent="0.25">
      <c r="A88" s="30" t="s">
        <v>16</v>
      </c>
      <c r="B88" s="72" t="s">
        <v>66</v>
      </c>
      <c r="C88" s="72"/>
      <c r="D88" s="72"/>
      <c r="E88" s="72"/>
      <c r="F88" s="72"/>
      <c r="G88" s="72"/>
      <c r="H88" s="72"/>
      <c r="I88" s="72"/>
      <c r="J88" s="72"/>
    </row>
    <row r="89" spans="1:11" ht="32.25" customHeight="1" x14ac:dyDescent="0.25">
      <c r="A89" s="30" t="s">
        <v>113</v>
      </c>
      <c r="B89" s="72" t="s">
        <v>59</v>
      </c>
      <c r="C89" s="72"/>
      <c r="D89" s="72"/>
      <c r="E89" s="72"/>
      <c r="F89" s="72"/>
      <c r="G89" s="72"/>
      <c r="H89" s="72"/>
      <c r="I89" s="72"/>
      <c r="J89" s="72"/>
    </row>
    <row r="90" spans="1:11" ht="69" customHeight="1" x14ac:dyDescent="0.25">
      <c r="A90" s="30" t="s">
        <v>35</v>
      </c>
      <c r="B90" s="72" t="s">
        <v>140</v>
      </c>
      <c r="C90" s="72"/>
      <c r="D90" s="72"/>
      <c r="E90" s="72"/>
      <c r="F90" s="72"/>
      <c r="G90" s="72"/>
      <c r="H90" s="72"/>
      <c r="I90" s="72"/>
      <c r="J90" s="72"/>
      <c r="K90" s="11"/>
    </row>
    <row r="91" spans="1:11" x14ac:dyDescent="0.25">
      <c r="A91" s="75" t="s">
        <v>143</v>
      </c>
      <c r="B91" s="76"/>
      <c r="C91" s="76"/>
      <c r="D91" s="76"/>
      <c r="E91" s="76"/>
      <c r="F91" s="76"/>
      <c r="G91" s="76"/>
      <c r="H91" s="76"/>
      <c r="I91" s="76"/>
      <c r="J91" s="77"/>
    </row>
    <row r="92" spans="1:11" x14ac:dyDescent="0.25">
      <c r="A92" s="75" t="s">
        <v>18</v>
      </c>
      <c r="B92" s="76"/>
      <c r="C92" s="76"/>
      <c r="D92" s="76"/>
      <c r="E92" s="76"/>
      <c r="F92" s="76"/>
      <c r="G92" s="76"/>
      <c r="H92" s="76"/>
      <c r="I92" s="76"/>
      <c r="J92" s="77"/>
      <c r="K92" s="11"/>
    </row>
    <row r="93" spans="1:11" ht="26.25" customHeight="1" x14ac:dyDescent="0.25">
      <c r="A93" s="86" t="s">
        <v>121</v>
      </c>
      <c r="B93" s="87"/>
      <c r="C93" s="88" t="s">
        <v>150</v>
      </c>
      <c r="D93" s="89"/>
      <c r="E93" s="89"/>
      <c r="F93" s="89" t="s">
        <v>20</v>
      </c>
      <c r="G93" s="89"/>
      <c r="H93" s="87"/>
      <c r="I93" s="88" t="s">
        <v>21</v>
      </c>
      <c r="J93" s="90"/>
    </row>
    <row r="94" spans="1:11" x14ac:dyDescent="0.25">
      <c r="A94" s="91">
        <v>89440000</v>
      </c>
      <c r="B94" s="92"/>
      <c r="C94" s="93">
        <f>+F98+F99+F100+F101</f>
        <v>38899700</v>
      </c>
      <c r="D94" s="94"/>
      <c r="E94" s="95"/>
      <c r="F94" s="93">
        <f>+H98+H99+H100+H101</f>
        <v>17745267.629999999</v>
      </c>
      <c r="G94" s="94"/>
      <c r="H94" s="95"/>
      <c r="I94" s="118">
        <f>IF(F94&gt;0,F94/C94,0)</f>
        <v>0.45618006385653359</v>
      </c>
      <c r="J94" s="119"/>
    </row>
    <row r="95" spans="1:11" x14ac:dyDescent="0.25">
      <c r="A95" s="75" t="s">
        <v>22</v>
      </c>
      <c r="B95" s="76"/>
      <c r="C95" s="76"/>
      <c r="D95" s="76"/>
      <c r="E95" s="76"/>
      <c r="F95" s="76"/>
      <c r="G95" s="76"/>
      <c r="H95" s="76"/>
      <c r="I95" s="76"/>
      <c r="J95" s="77"/>
      <c r="K95" s="11"/>
    </row>
    <row r="96" spans="1:11" x14ac:dyDescent="0.25">
      <c r="A96" s="31"/>
      <c r="B96" s="31"/>
      <c r="C96" s="78" t="s">
        <v>44</v>
      </c>
      <c r="D96" s="79"/>
      <c r="E96" s="78" t="s">
        <v>79</v>
      </c>
      <c r="F96" s="79"/>
      <c r="G96" s="78" t="s">
        <v>80</v>
      </c>
      <c r="H96" s="78"/>
      <c r="I96" s="78" t="s">
        <v>23</v>
      </c>
      <c r="J96" s="79"/>
    </row>
    <row r="97" spans="1:83" ht="38.25" x14ac:dyDescent="0.25">
      <c r="A97" s="32" t="s">
        <v>24</v>
      </c>
      <c r="B97" s="32" t="s">
        <v>25</v>
      </c>
      <c r="C97" s="32" t="s">
        <v>36</v>
      </c>
      <c r="D97" s="32" t="s">
        <v>133</v>
      </c>
      <c r="E97" s="47" t="s">
        <v>38</v>
      </c>
      <c r="F97" s="32" t="s">
        <v>136</v>
      </c>
      <c r="G97" s="32" t="s">
        <v>40</v>
      </c>
      <c r="H97" s="32" t="s">
        <v>135</v>
      </c>
      <c r="I97" s="32" t="s">
        <v>42</v>
      </c>
      <c r="J97" s="32" t="s">
        <v>43</v>
      </c>
      <c r="K97" s="12"/>
      <c r="CE97"/>
    </row>
    <row r="98" spans="1:83" ht="79.5" customHeight="1" x14ac:dyDescent="0.25">
      <c r="A98" s="21" t="s">
        <v>60</v>
      </c>
      <c r="B98" s="22" t="s">
        <v>61</v>
      </c>
      <c r="C98" s="25">
        <f t="shared" ref="C98" si="5">80075+89683+48045+102495</f>
        <v>320298</v>
      </c>
      <c r="D98" s="25">
        <f>9700500+646700+647000+9700500</f>
        <v>20694700</v>
      </c>
      <c r="E98" s="62">
        <f>80075+89683</f>
        <v>169758</v>
      </c>
      <c r="F98" s="26">
        <f>9700500+646700</f>
        <v>10347200</v>
      </c>
      <c r="G98" s="34">
        <f>134115+98484</f>
        <v>232599</v>
      </c>
      <c r="H98" s="27">
        <f>300585.72+9693574.29</f>
        <v>9994160.0099999998</v>
      </c>
      <c r="I98" s="36">
        <f t="shared" ref="I98:I101" si="6">IF(G98&gt;0,G98/E98,0)</f>
        <v>1.3701799031562578</v>
      </c>
      <c r="J98" s="28">
        <f t="shared" ref="J98:J101" si="7">IF(H98&gt;0,H98/F98,0)</f>
        <v>0.96588062567651145</v>
      </c>
      <c r="K98" s="12"/>
      <c r="CE98"/>
    </row>
    <row r="99" spans="1:83" ht="65.25" customHeight="1" x14ac:dyDescent="0.25">
      <c r="A99" s="21" t="s">
        <v>87</v>
      </c>
      <c r="B99" s="22" t="s">
        <v>88</v>
      </c>
      <c r="C99" s="25">
        <f>625+700+375+800</f>
        <v>2500</v>
      </c>
      <c r="D99" s="25">
        <f>1824600+1216400+1216400+18246000</f>
        <v>22503400</v>
      </c>
      <c r="E99" s="35">
        <f>625+700</f>
        <v>1325</v>
      </c>
      <c r="F99" s="26">
        <f>1824600+1216400</f>
        <v>3041000</v>
      </c>
      <c r="G99" s="34">
        <f>1157+712</f>
        <v>1869</v>
      </c>
      <c r="H99" s="27">
        <f>0+941253.87</f>
        <v>941253.87</v>
      </c>
      <c r="I99" s="36">
        <f>IF(G99&gt;0,G99/E99,0)</f>
        <v>1.4105660377358491</v>
      </c>
      <c r="J99" s="28">
        <f>IF(H99&gt;0,H99/F99,0)</f>
        <v>0.30952116737915158</v>
      </c>
      <c r="K99" s="12"/>
      <c r="CE99"/>
    </row>
    <row r="100" spans="1:83" ht="62.25" customHeight="1" x14ac:dyDescent="0.25">
      <c r="A100" s="33" t="s">
        <v>83</v>
      </c>
      <c r="B100" s="22" t="s">
        <v>75</v>
      </c>
      <c r="C100" s="25">
        <f>440+493+264+582</f>
        <v>1779</v>
      </c>
      <c r="D100" s="25">
        <f>8976900+5984600+5984600+8976900</f>
        <v>29923000</v>
      </c>
      <c r="E100" s="62">
        <f>440+493</f>
        <v>933</v>
      </c>
      <c r="F100" s="26">
        <f>8976900+5984600</f>
        <v>14961500</v>
      </c>
      <c r="G100" s="34">
        <f>717+520</f>
        <v>1237</v>
      </c>
      <c r="H100" s="27">
        <f>0+2066108.4</f>
        <v>2066108.4</v>
      </c>
      <c r="I100" s="36">
        <f>IF(G100&gt;0,G100/E100,0)</f>
        <v>1.3258306538049303</v>
      </c>
      <c r="J100" s="28">
        <f>IF(H100&gt;0,H100/F100,0)</f>
        <v>0.13809500384319753</v>
      </c>
      <c r="K100" s="12"/>
      <c r="CE100"/>
    </row>
    <row r="101" spans="1:83" ht="53.25" customHeight="1" x14ac:dyDescent="0.25">
      <c r="A101" s="21" t="s">
        <v>82</v>
      </c>
      <c r="B101" s="22" t="s">
        <v>74</v>
      </c>
      <c r="C101" s="25">
        <f>240+190+140+144</f>
        <v>714</v>
      </c>
      <c r="D101" s="25">
        <f>6330000+4220000+4220000+6330000</f>
        <v>21100000</v>
      </c>
      <c r="E101" s="35">
        <f>240+190</f>
        <v>430</v>
      </c>
      <c r="F101" s="26">
        <f>6330000+4220000</f>
        <v>10550000</v>
      </c>
      <c r="G101" s="34">
        <f>17+14</f>
        <v>31</v>
      </c>
      <c r="H101" s="27">
        <f>0+4743745.35</f>
        <v>4743745.3499999996</v>
      </c>
      <c r="I101" s="36">
        <f t="shared" si="6"/>
        <v>7.2093023255813959E-2</v>
      </c>
      <c r="J101" s="28">
        <f t="shared" si="7"/>
        <v>0.44964410900473928</v>
      </c>
      <c r="K101" s="12"/>
      <c r="CE101"/>
    </row>
    <row r="102" spans="1:83" ht="27" customHeight="1" x14ac:dyDescent="0.25">
      <c r="A102" s="75" t="s">
        <v>26</v>
      </c>
      <c r="B102" s="76"/>
      <c r="C102" s="76"/>
      <c r="D102" s="76"/>
      <c r="E102" s="76"/>
      <c r="F102" s="76"/>
      <c r="G102" s="76"/>
      <c r="H102" s="76"/>
      <c r="I102" s="76"/>
      <c r="J102" s="77"/>
    </row>
    <row r="103" spans="1:83" x14ac:dyDescent="0.25">
      <c r="A103" s="75" t="s">
        <v>27</v>
      </c>
      <c r="B103" s="76"/>
      <c r="C103" s="76"/>
      <c r="D103" s="76"/>
      <c r="E103" s="76"/>
      <c r="F103" s="76"/>
      <c r="G103" s="76"/>
      <c r="H103" s="76"/>
      <c r="I103" s="76"/>
      <c r="J103" s="77"/>
    </row>
    <row r="104" spans="1:83" x14ac:dyDescent="0.25">
      <c r="A104" s="23" t="s">
        <v>28</v>
      </c>
      <c r="B104" s="72" t="s">
        <v>111</v>
      </c>
      <c r="C104" s="72"/>
      <c r="D104" s="72"/>
      <c r="E104" s="72"/>
      <c r="F104" s="72"/>
      <c r="G104" s="72"/>
      <c r="H104" s="72"/>
      <c r="I104" s="72"/>
      <c r="J104" s="72"/>
      <c r="K104" s="11"/>
    </row>
    <row r="105" spans="1:83" ht="43.5" customHeight="1" x14ac:dyDescent="0.25">
      <c r="A105" s="23" t="s">
        <v>29</v>
      </c>
      <c r="B105" s="72" t="s">
        <v>93</v>
      </c>
      <c r="C105" s="72"/>
      <c r="D105" s="72"/>
      <c r="E105" s="72"/>
      <c r="F105" s="72"/>
      <c r="G105" s="72"/>
      <c r="H105" s="72"/>
      <c r="I105" s="72"/>
      <c r="J105" s="72"/>
    </row>
    <row r="106" spans="1:83" ht="62.25" customHeight="1" x14ac:dyDescent="0.25">
      <c r="A106" s="23" t="s">
        <v>30</v>
      </c>
      <c r="B106" s="72" t="s">
        <v>189</v>
      </c>
      <c r="C106" s="72"/>
      <c r="D106" s="72"/>
      <c r="E106" s="72"/>
      <c r="F106" s="72"/>
      <c r="G106" s="72"/>
      <c r="H106" s="72"/>
      <c r="I106" s="72"/>
      <c r="J106" s="72"/>
    </row>
    <row r="107" spans="1:83" ht="84.75" customHeight="1" x14ac:dyDescent="0.25">
      <c r="A107" s="23" t="s">
        <v>31</v>
      </c>
      <c r="B107" s="72" t="s">
        <v>116</v>
      </c>
      <c r="C107" s="72"/>
      <c r="D107" s="72"/>
      <c r="E107" s="72"/>
      <c r="F107" s="72"/>
      <c r="G107" s="72"/>
      <c r="H107" s="72"/>
      <c r="I107" s="72"/>
      <c r="J107" s="72"/>
    </row>
    <row r="108" spans="1:83" ht="49.5" customHeight="1" x14ac:dyDescent="0.25">
      <c r="A108" s="23" t="s">
        <v>64</v>
      </c>
      <c r="B108" s="69" t="s">
        <v>159</v>
      </c>
      <c r="C108" s="70"/>
      <c r="D108" s="70"/>
      <c r="E108" s="70"/>
      <c r="F108" s="70"/>
      <c r="G108" s="70"/>
      <c r="H108" s="70"/>
      <c r="I108" s="70"/>
      <c r="J108" s="71"/>
    </row>
    <row r="109" spans="1:83" ht="64.5" customHeight="1" x14ac:dyDescent="0.25">
      <c r="A109" s="52" t="s">
        <v>103</v>
      </c>
      <c r="B109" s="69" t="s">
        <v>130</v>
      </c>
      <c r="C109" s="70"/>
      <c r="D109" s="70"/>
      <c r="E109" s="70"/>
      <c r="F109" s="70"/>
      <c r="G109" s="70"/>
      <c r="H109" s="70"/>
      <c r="I109" s="70"/>
      <c r="J109" s="71"/>
    </row>
    <row r="110" spans="1:83" ht="27.75" customHeight="1" x14ac:dyDescent="0.25">
      <c r="A110" s="75" t="s">
        <v>26</v>
      </c>
      <c r="B110" s="76"/>
      <c r="C110" s="76"/>
      <c r="D110" s="76"/>
      <c r="E110" s="76"/>
      <c r="F110" s="76"/>
      <c r="G110" s="76"/>
      <c r="H110" s="76"/>
      <c r="I110" s="76"/>
      <c r="J110" s="77"/>
    </row>
    <row r="111" spans="1:83" x14ac:dyDescent="0.25">
      <c r="A111" s="75" t="s">
        <v>27</v>
      </c>
      <c r="B111" s="76"/>
      <c r="C111" s="76"/>
      <c r="D111" s="76"/>
      <c r="E111" s="76"/>
      <c r="F111" s="76"/>
      <c r="G111" s="76"/>
      <c r="H111" s="76"/>
      <c r="I111" s="76"/>
      <c r="J111" s="77"/>
    </row>
    <row r="112" spans="1:83" s="66" customFormat="1" x14ac:dyDescent="0.25">
      <c r="A112" s="23" t="s">
        <v>28</v>
      </c>
      <c r="B112" s="102" t="s">
        <v>89</v>
      </c>
      <c r="C112" s="72"/>
      <c r="D112" s="72"/>
      <c r="E112" s="72"/>
      <c r="F112" s="72"/>
      <c r="G112" s="72"/>
      <c r="H112" s="72"/>
      <c r="I112" s="72"/>
      <c r="J112" s="72"/>
      <c r="K112" s="64"/>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5"/>
      <c r="BB112" s="65"/>
      <c r="BC112" s="65"/>
      <c r="BD112" s="65"/>
      <c r="BE112" s="65"/>
      <c r="BF112" s="65"/>
      <c r="BG112" s="65"/>
      <c r="BH112" s="65"/>
      <c r="BI112" s="65"/>
      <c r="BJ112" s="65"/>
      <c r="BK112" s="65"/>
      <c r="BL112" s="65"/>
      <c r="BM112" s="65"/>
      <c r="BN112" s="65"/>
      <c r="BO112" s="65"/>
      <c r="BP112" s="65"/>
      <c r="BQ112" s="65"/>
      <c r="BR112" s="65"/>
      <c r="BS112" s="65"/>
      <c r="BT112" s="65"/>
      <c r="BU112" s="65"/>
      <c r="BV112" s="65"/>
      <c r="BW112" s="65"/>
      <c r="BX112" s="65"/>
      <c r="BY112" s="65"/>
      <c r="BZ112" s="65"/>
      <c r="CA112" s="65"/>
      <c r="CB112" s="65"/>
      <c r="CC112" s="65"/>
      <c r="CD112" s="65"/>
      <c r="CE112" s="65"/>
    </row>
    <row r="113" spans="1:83" ht="34.5" customHeight="1" x14ac:dyDescent="0.25">
      <c r="A113" s="23" t="s">
        <v>29</v>
      </c>
      <c r="B113" s="72" t="s">
        <v>96</v>
      </c>
      <c r="C113" s="72"/>
      <c r="D113" s="72"/>
      <c r="E113" s="72"/>
      <c r="F113" s="72"/>
      <c r="G113" s="72"/>
      <c r="H113" s="72"/>
      <c r="I113" s="72"/>
      <c r="J113" s="72"/>
    </row>
    <row r="114" spans="1:83" ht="54" customHeight="1" x14ac:dyDescent="0.25">
      <c r="A114" s="23" t="s">
        <v>30</v>
      </c>
      <c r="B114" s="98" t="s">
        <v>171</v>
      </c>
      <c r="C114" s="98"/>
      <c r="D114" s="98"/>
      <c r="E114" s="98"/>
      <c r="F114" s="98"/>
      <c r="G114" s="98"/>
      <c r="H114" s="98"/>
      <c r="I114" s="98"/>
      <c r="J114" s="98"/>
    </row>
    <row r="115" spans="1:83" ht="42.75" customHeight="1" x14ac:dyDescent="0.25">
      <c r="A115" s="23" t="s">
        <v>31</v>
      </c>
      <c r="B115" s="72" t="s">
        <v>190</v>
      </c>
      <c r="C115" s="72"/>
      <c r="D115" s="72"/>
      <c r="E115" s="72"/>
      <c r="F115" s="72"/>
      <c r="G115" s="72"/>
      <c r="H115" s="72"/>
      <c r="I115" s="72"/>
      <c r="J115" s="72"/>
    </row>
    <row r="116" spans="1:83" ht="45.75" customHeight="1" x14ac:dyDescent="0.25">
      <c r="A116" s="23" t="s">
        <v>64</v>
      </c>
      <c r="B116" s="69" t="s">
        <v>160</v>
      </c>
      <c r="C116" s="70"/>
      <c r="D116" s="70"/>
      <c r="E116" s="70"/>
      <c r="F116" s="70"/>
      <c r="G116" s="70"/>
      <c r="H116" s="70"/>
      <c r="I116" s="70"/>
      <c r="J116" s="71"/>
    </row>
    <row r="117" spans="1:83" ht="40.5" customHeight="1" x14ac:dyDescent="0.25">
      <c r="A117" s="37" t="s">
        <v>100</v>
      </c>
      <c r="B117" s="69" t="s">
        <v>191</v>
      </c>
      <c r="C117" s="70"/>
      <c r="D117" s="70"/>
      <c r="E117" s="70"/>
      <c r="F117" s="70"/>
      <c r="G117" s="70"/>
      <c r="H117" s="70"/>
      <c r="I117" s="70"/>
      <c r="J117" s="71"/>
    </row>
    <row r="118" spans="1:83" ht="20.25" customHeight="1" x14ac:dyDescent="0.25">
      <c r="A118" s="106" t="s">
        <v>26</v>
      </c>
      <c r="B118" s="107"/>
      <c r="C118" s="107"/>
      <c r="D118" s="107"/>
      <c r="E118" s="107"/>
      <c r="F118" s="107"/>
      <c r="G118" s="107"/>
      <c r="H118" s="107"/>
      <c r="I118" s="107"/>
      <c r="J118" s="108"/>
    </row>
    <row r="119" spans="1:83" x14ac:dyDescent="0.25">
      <c r="A119" s="75" t="s">
        <v>27</v>
      </c>
      <c r="B119" s="76"/>
      <c r="C119" s="76"/>
      <c r="D119" s="76"/>
      <c r="E119" s="76"/>
      <c r="F119" s="76"/>
      <c r="G119" s="76"/>
      <c r="H119" s="76"/>
      <c r="I119" s="76"/>
      <c r="J119" s="77"/>
    </row>
    <row r="120" spans="1:83" s="66" customFormat="1" x14ac:dyDescent="0.25">
      <c r="A120" s="23" t="s">
        <v>28</v>
      </c>
      <c r="B120" s="72" t="s">
        <v>145</v>
      </c>
      <c r="C120" s="72"/>
      <c r="D120" s="72"/>
      <c r="E120" s="72"/>
      <c r="F120" s="72"/>
      <c r="G120" s="72"/>
      <c r="H120" s="72"/>
      <c r="I120" s="72"/>
      <c r="J120" s="72"/>
      <c r="K120" s="64"/>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5"/>
      <c r="BB120" s="65"/>
      <c r="BC120" s="65"/>
      <c r="BD120" s="65"/>
      <c r="BE120" s="65"/>
      <c r="BF120" s="65"/>
      <c r="BG120" s="65"/>
      <c r="BH120" s="65"/>
      <c r="BI120" s="65"/>
      <c r="BJ120" s="65"/>
      <c r="BK120" s="65"/>
      <c r="BL120" s="65"/>
      <c r="BM120" s="65"/>
      <c r="BN120" s="65"/>
      <c r="BO120" s="65"/>
      <c r="BP120" s="65"/>
      <c r="BQ120" s="65"/>
      <c r="BR120" s="65"/>
      <c r="BS120" s="65"/>
      <c r="BT120" s="65"/>
      <c r="BU120" s="65"/>
      <c r="BV120" s="65"/>
      <c r="BW120" s="65"/>
      <c r="BX120" s="65"/>
      <c r="BY120" s="65"/>
      <c r="BZ120" s="65"/>
      <c r="CA120" s="65"/>
      <c r="CB120" s="65"/>
      <c r="CC120" s="65"/>
      <c r="CD120" s="65"/>
      <c r="CE120" s="65"/>
    </row>
    <row r="121" spans="1:83" ht="35.25" customHeight="1" x14ac:dyDescent="0.25">
      <c r="A121" s="23" t="s">
        <v>29</v>
      </c>
      <c r="B121" s="72" t="s">
        <v>95</v>
      </c>
      <c r="C121" s="72"/>
      <c r="D121" s="72"/>
      <c r="E121" s="72"/>
      <c r="F121" s="72"/>
      <c r="G121" s="72"/>
      <c r="H121" s="72"/>
      <c r="I121" s="72"/>
      <c r="J121" s="72"/>
    </row>
    <row r="122" spans="1:83" ht="56.25" customHeight="1" x14ac:dyDescent="0.25">
      <c r="A122" s="23" t="s">
        <v>30</v>
      </c>
      <c r="B122" s="72" t="s">
        <v>161</v>
      </c>
      <c r="C122" s="72"/>
      <c r="D122" s="72"/>
      <c r="E122" s="72"/>
      <c r="F122" s="72"/>
      <c r="G122" s="72"/>
      <c r="H122" s="72"/>
      <c r="I122" s="72"/>
      <c r="J122" s="72"/>
    </row>
    <row r="123" spans="1:83" ht="81" customHeight="1" x14ac:dyDescent="0.25">
      <c r="A123" s="23" t="s">
        <v>31</v>
      </c>
      <c r="B123" s="72" t="s">
        <v>162</v>
      </c>
      <c r="C123" s="72"/>
      <c r="D123" s="72"/>
      <c r="E123" s="72"/>
      <c r="F123" s="72"/>
      <c r="G123" s="72"/>
      <c r="H123" s="72"/>
      <c r="I123" s="72"/>
      <c r="J123" s="72"/>
    </row>
    <row r="124" spans="1:83" ht="41.25" customHeight="1" x14ac:dyDescent="0.25">
      <c r="A124" s="23" t="s">
        <v>64</v>
      </c>
      <c r="B124" s="156" t="s">
        <v>163</v>
      </c>
      <c r="C124" s="73"/>
      <c r="D124" s="73"/>
      <c r="E124" s="73"/>
      <c r="F124" s="73"/>
      <c r="G124" s="73"/>
      <c r="H124" s="73"/>
      <c r="I124" s="73"/>
      <c r="J124" s="74"/>
    </row>
    <row r="125" spans="1:83" ht="35.25" customHeight="1" x14ac:dyDescent="0.25">
      <c r="A125" s="37" t="s">
        <v>100</v>
      </c>
      <c r="B125" s="72" t="s">
        <v>122</v>
      </c>
      <c r="C125" s="72"/>
      <c r="D125" s="72"/>
      <c r="E125" s="72"/>
      <c r="F125" s="72"/>
      <c r="G125" s="72"/>
      <c r="H125" s="72"/>
      <c r="I125" s="72"/>
      <c r="J125" s="72"/>
    </row>
    <row r="126" spans="1:83" ht="24" customHeight="1" x14ac:dyDescent="0.25">
      <c r="A126" s="75" t="s">
        <v>26</v>
      </c>
      <c r="B126" s="76"/>
      <c r="C126" s="76"/>
      <c r="D126" s="76"/>
      <c r="E126" s="76"/>
      <c r="F126" s="76"/>
      <c r="G126" s="76"/>
      <c r="H126" s="76"/>
      <c r="I126" s="76"/>
      <c r="J126" s="77"/>
    </row>
    <row r="127" spans="1:83" x14ac:dyDescent="0.25">
      <c r="A127" s="75" t="s">
        <v>27</v>
      </c>
      <c r="B127" s="76"/>
      <c r="C127" s="76"/>
      <c r="D127" s="76"/>
      <c r="E127" s="76"/>
      <c r="F127" s="76"/>
      <c r="G127" s="76"/>
      <c r="H127" s="76"/>
      <c r="I127" s="76"/>
      <c r="J127" s="77"/>
    </row>
    <row r="128" spans="1:83" s="66" customFormat="1" x14ac:dyDescent="0.25">
      <c r="A128" s="23" t="s">
        <v>28</v>
      </c>
      <c r="B128" s="72" t="s">
        <v>146</v>
      </c>
      <c r="C128" s="72"/>
      <c r="D128" s="72"/>
      <c r="E128" s="72"/>
      <c r="F128" s="72"/>
      <c r="G128" s="72"/>
      <c r="H128" s="72"/>
      <c r="I128" s="72"/>
      <c r="J128" s="72"/>
      <c r="K128" s="64"/>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5"/>
      <c r="BB128" s="65"/>
      <c r="BC128" s="65"/>
      <c r="BD128" s="65"/>
      <c r="BE128" s="65"/>
      <c r="BF128" s="65"/>
      <c r="BG128" s="65"/>
      <c r="BH128" s="65"/>
      <c r="BI128" s="65"/>
      <c r="BJ128" s="65"/>
      <c r="BK128" s="65"/>
      <c r="BL128" s="65"/>
      <c r="BM128" s="65"/>
      <c r="BN128" s="65"/>
      <c r="BO128" s="65"/>
      <c r="BP128" s="65"/>
      <c r="BQ128" s="65"/>
      <c r="BR128" s="65"/>
      <c r="BS128" s="65"/>
      <c r="BT128" s="65"/>
      <c r="BU128" s="65"/>
      <c r="BV128" s="65"/>
      <c r="BW128" s="65"/>
      <c r="BX128" s="65"/>
      <c r="BY128" s="65"/>
      <c r="BZ128" s="65"/>
      <c r="CA128" s="65"/>
      <c r="CB128" s="65"/>
      <c r="CC128" s="65"/>
      <c r="CD128" s="65"/>
      <c r="CE128" s="65"/>
    </row>
    <row r="129" spans="1:11" ht="38.25" customHeight="1" x14ac:dyDescent="0.25">
      <c r="A129" s="23" t="s">
        <v>29</v>
      </c>
      <c r="B129" s="72" t="s">
        <v>94</v>
      </c>
      <c r="C129" s="72"/>
      <c r="D129" s="72"/>
      <c r="E129" s="72"/>
      <c r="F129" s="72"/>
      <c r="G129" s="72"/>
      <c r="H129" s="72"/>
      <c r="I129" s="72"/>
      <c r="J129" s="72"/>
    </row>
    <row r="130" spans="1:11" ht="64.5" customHeight="1" x14ac:dyDescent="0.25">
      <c r="A130" s="23" t="s">
        <v>30</v>
      </c>
      <c r="B130" s="98" t="s">
        <v>172</v>
      </c>
      <c r="C130" s="98"/>
      <c r="D130" s="98"/>
      <c r="E130" s="98"/>
      <c r="F130" s="98"/>
      <c r="G130" s="98"/>
      <c r="H130" s="98"/>
      <c r="I130" s="98"/>
      <c r="J130" s="98"/>
    </row>
    <row r="131" spans="1:11" ht="83.25" customHeight="1" x14ac:dyDescent="0.25">
      <c r="A131" s="23" t="s">
        <v>31</v>
      </c>
      <c r="B131" s="103" t="s">
        <v>173</v>
      </c>
      <c r="C131" s="104"/>
      <c r="D131" s="104"/>
      <c r="E131" s="104"/>
      <c r="F131" s="104"/>
      <c r="G131" s="104"/>
      <c r="H131" s="104"/>
      <c r="I131" s="104"/>
      <c r="J131" s="105"/>
    </row>
    <row r="132" spans="1:11" ht="57" customHeight="1" x14ac:dyDescent="0.25">
      <c r="A132" s="23" t="s">
        <v>64</v>
      </c>
      <c r="B132" s="103" t="s">
        <v>164</v>
      </c>
      <c r="C132" s="104"/>
      <c r="D132" s="104"/>
      <c r="E132" s="104"/>
      <c r="F132" s="104"/>
      <c r="G132" s="104"/>
      <c r="H132" s="104"/>
      <c r="I132" s="104"/>
      <c r="J132" s="105"/>
    </row>
    <row r="133" spans="1:11" ht="40.5" customHeight="1" x14ac:dyDescent="0.25">
      <c r="A133" s="37" t="s">
        <v>103</v>
      </c>
      <c r="B133" s="72" t="s">
        <v>123</v>
      </c>
      <c r="C133" s="72"/>
      <c r="D133" s="72"/>
      <c r="E133" s="72"/>
      <c r="F133" s="72"/>
      <c r="G133" s="72"/>
      <c r="H133" s="72"/>
      <c r="I133" s="72"/>
      <c r="J133" s="72"/>
    </row>
    <row r="134" spans="1:11" ht="25.5" customHeight="1" x14ac:dyDescent="0.25">
      <c r="A134" s="75" t="s">
        <v>26</v>
      </c>
      <c r="B134" s="76"/>
      <c r="C134" s="76"/>
      <c r="D134" s="76"/>
      <c r="E134" s="76"/>
      <c r="F134" s="76"/>
      <c r="G134" s="76"/>
      <c r="H134" s="76"/>
      <c r="I134" s="76"/>
      <c r="J134" s="77"/>
    </row>
    <row r="135" spans="1:11" x14ac:dyDescent="0.25">
      <c r="A135" s="75" t="s">
        <v>27</v>
      </c>
      <c r="B135" s="76"/>
      <c r="C135" s="76"/>
      <c r="D135" s="76"/>
      <c r="E135" s="76"/>
      <c r="F135" s="76"/>
      <c r="G135" s="76"/>
      <c r="H135" s="76"/>
      <c r="I135" s="76"/>
      <c r="J135" s="77"/>
    </row>
    <row r="136" spans="1:11" x14ac:dyDescent="0.25">
      <c r="A136" s="80" t="s">
        <v>56</v>
      </c>
      <c r="B136" s="81"/>
      <c r="C136" s="81"/>
      <c r="D136" s="81"/>
      <c r="E136" s="81"/>
      <c r="F136" s="81"/>
      <c r="G136" s="81"/>
      <c r="H136" s="81"/>
      <c r="I136" s="81"/>
      <c r="J136" s="82"/>
      <c r="K136" s="11"/>
    </row>
    <row r="137" spans="1:11" x14ac:dyDescent="0.25">
      <c r="A137" s="83" t="s">
        <v>32</v>
      </c>
      <c r="B137" s="84"/>
      <c r="C137" s="84"/>
      <c r="D137" s="84"/>
      <c r="E137" s="84"/>
      <c r="F137" s="84"/>
      <c r="G137" s="84"/>
      <c r="H137" s="84"/>
      <c r="I137" s="84"/>
      <c r="J137" s="85"/>
    </row>
    <row r="138" spans="1:11" ht="16.5" customHeight="1" x14ac:dyDescent="0.25">
      <c r="A138" s="99"/>
      <c r="B138" s="100"/>
      <c r="C138" s="100"/>
      <c r="D138" s="100"/>
      <c r="E138" s="100"/>
      <c r="F138" s="100"/>
      <c r="G138" s="100"/>
      <c r="H138" s="100"/>
      <c r="I138" s="100"/>
      <c r="J138" s="101"/>
      <c r="K138" s="11"/>
    </row>
    <row r="139" spans="1:11" ht="22.5" customHeight="1" x14ac:dyDescent="0.25">
      <c r="A139" s="75" t="s">
        <v>14</v>
      </c>
      <c r="B139" s="76"/>
      <c r="C139" s="76"/>
      <c r="D139" s="76"/>
      <c r="E139" s="76"/>
      <c r="F139" s="76"/>
      <c r="G139" s="76"/>
      <c r="H139" s="76"/>
      <c r="I139" s="76"/>
      <c r="J139" s="77"/>
    </row>
    <row r="140" spans="1:11" x14ac:dyDescent="0.25">
      <c r="A140" s="29" t="s">
        <v>15</v>
      </c>
      <c r="B140" s="102" t="s">
        <v>112</v>
      </c>
      <c r="C140" s="102"/>
      <c r="D140" s="102"/>
      <c r="E140" s="102"/>
      <c r="F140" s="102"/>
      <c r="G140" s="102"/>
      <c r="H140" s="102"/>
      <c r="I140" s="102"/>
      <c r="J140" s="102"/>
    </row>
    <row r="141" spans="1:11" ht="40.5" customHeight="1" x14ac:dyDescent="0.25">
      <c r="A141" s="30" t="s">
        <v>16</v>
      </c>
      <c r="B141" s="98" t="s">
        <v>68</v>
      </c>
      <c r="C141" s="98"/>
      <c r="D141" s="98"/>
      <c r="E141" s="98"/>
      <c r="F141" s="98"/>
      <c r="G141" s="98"/>
      <c r="H141" s="98"/>
      <c r="I141" s="98"/>
      <c r="J141" s="98"/>
    </row>
    <row r="142" spans="1:11" ht="41.25" customHeight="1" x14ac:dyDescent="0.25">
      <c r="A142" s="30" t="s">
        <v>113</v>
      </c>
      <c r="B142" s="72" t="s">
        <v>67</v>
      </c>
      <c r="C142" s="72"/>
      <c r="D142" s="72"/>
      <c r="E142" s="72"/>
      <c r="F142" s="72"/>
      <c r="G142" s="72"/>
      <c r="H142" s="72"/>
      <c r="I142" s="72"/>
      <c r="J142" s="72"/>
    </row>
    <row r="143" spans="1:11" ht="38.25" customHeight="1" x14ac:dyDescent="0.25">
      <c r="A143" s="30" t="s">
        <v>35</v>
      </c>
      <c r="B143" s="72" t="s">
        <v>138</v>
      </c>
      <c r="C143" s="72"/>
      <c r="D143" s="72"/>
      <c r="E143" s="72"/>
      <c r="F143" s="72"/>
      <c r="G143" s="72"/>
      <c r="H143" s="72"/>
      <c r="I143" s="72"/>
      <c r="J143" s="72"/>
    </row>
    <row r="144" spans="1:11" ht="22.5" customHeight="1" x14ac:dyDescent="0.25">
      <c r="A144" s="75" t="s">
        <v>17</v>
      </c>
      <c r="B144" s="76"/>
      <c r="C144" s="76"/>
      <c r="D144" s="76"/>
      <c r="E144" s="76"/>
      <c r="F144" s="76"/>
      <c r="G144" s="76"/>
      <c r="H144" s="76"/>
      <c r="I144" s="76"/>
      <c r="J144" s="77"/>
      <c r="K144" s="11"/>
    </row>
    <row r="145" spans="1:11" x14ac:dyDescent="0.25">
      <c r="A145" s="75" t="s">
        <v>18</v>
      </c>
      <c r="B145" s="76"/>
      <c r="C145" s="76"/>
      <c r="D145" s="76"/>
      <c r="E145" s="76"/>
      <c r="F145" s="76"/>
      <c r="G145" s="76"/>
      <c r="H145" s="76"/>
      <c r="I145" s="76"/>
      <c r="J145" s="77"/>
    </row>
    <row r="146" spans="1:11" ht="27" customHeight="1" x14ac:dyDescent="0.25">
      <c r="A146" s="86" t="s">
        <v>19</v>
      </c>
      <c r="B146" s="87"/>
      <c r="C146" s="88" t="s">
        <v>150</v>
      </c>
      <c r="D146" s="89"/>
      <c r="E146" s="89"/>
      <c r="F146" s="89" t="s">
        <v>20</v>
      </c>
      <c r="G146" s="89"/>
      <c r="H146" s="87"/>
      <c r="I146" s="88" t="s">
        <v>21</v>
      </c>
      <c r="J146" s="90"/>
      <c r="K146" s="11"/>
    </row>
    <row r="147" spans="1:11" ht="15" customHeight="1" x14ac:dyDescent="0.25">
      <c r="A147" s="91">
        <v>34925125</v>
      </c>
      <c r="B147" s="92"/>
      <c r="C147" s="93">
        <v>17462662</v>
      </c>
      <c r="D147" s="94"/>
      <c r="E147" s="95"/>
      <c r="F147" s="93">
        <v>8198118.71</v>
      </c>
      <c r="G147" s="94"/>
      <c r="H147" s="95"/>
      <c r="I147" s="96">
        <f>+F147/C147*100</f>
        <v>46.946557804302692</v>
      </c>
      <c r="J147" s="97"/>
    </row>
    <row r="148" spans="1:11" x14ac:dyDescent="0.25">
      <c r="A148" s="75" t="s">
        <v>22</v>
      </c>
      <c r="B148" s="76"/>
      <c r="C148" s="76"/>
      <c r="D148" s="76"/>
      <c r="E148" s="76"/>
      <c r="F148" s="76"/>
      <c r="G148" s="76"/>
      <c r="H148" s="76"/>
      <c r="I148" s="76"/>
      <c r="J148" s="77"/>
    </row>
    <row r="149" spans="1:11" x14ac:dyDescent="0.25">
      <c r="A149" s="31"/>
      <c r="B149" s="31"/>
      <c r="C149" s="78" t="s">
        <v>44</v>
      </c>
      <c r="D149" s="79"/>
      <c r="E149" s="78" t="s">
        <v>79</v>
      </c>
      <c r="F149" s="79"/>
      <c r="G149" s="78" t="s">
        <v>80</v>
      </c>
      <c r="H149" s="78"/>
      <c r="I149" s="78" t="s">
        <v>23</v>
      </c>
      <c r="J149" s="79"/>
      <c r="K149" s="11"/>
    </row>
    <row r="150" spans="1:11" ht="38.25" x14ac:dyDescent="0.25">
      <c r="A150" s="32" t="s">
        <v>24</v>
      </c>
      <c r="B150" s="32" t="s">
        <v>25</v>
      </c>
      <c r="C150" s="32" t="s">
        <v>36</v>
      </c>
      <c r="D150" s="32" t="s">
        <v>133</v>
      </c>
      <c r="E150" s="47" t="s">
        <v>38</v>
      </c>
      <c r="F150" s="32" t="s">
        <v>132</v>
      </c>
      <c r="G150" s="32" t="s">
        <v>40</v>
      </c>
      <c r="H150" s="32" t="s">
        <v>134</v>
      </c>
      <c r="I150" s="32" t="s">
        <v>42</v>
      </c>
      <c r="J150" s="32" t="s">
        <v>43</v>
      </c>
    </row>
    <row r="151" spans="1:11" ht="91.5" customHeight="1" x14ac:dyDescent="0.25">
      <c r="A151" s="21" t="s">
        <v>62</v>
      </c>
      <c r="B151" s="22" t="s">
        <v>78</v>
      </c>
      <c r="C151" s="25">
        <f>600+672+360+768</f>
        <v>2400</v>
      </c>
      <c r="D151" s="25">
        <f>2625783+1750522+1750522+2625783</f>
        <v>8752610</v>
      </c>
      <c r="E151" s="56">
        <f>600+672</f>
        <v>1272</v>
      </c>
      <c r="F151" s="26">
        <f>2625783+1750522</f>
        <v>4376305</v>
      </c>
      <c r="G151" s="34">
        <f>3849+709</f>
        <v>4558</v>
      </c>
      <c r="H151" s="27">
        <f>0+2449259.93</f>
        <v>2449259.9300000002</v>
      </c>
      <c r="I151" s="36">
        <f>IF(G151&gt;0,G151/E151,0)</f>
        <v>3.5833333333333335</v>
      </c>
      <c r="J151" s="28">
        <f>IF(H151&gt;0,H151/F151,0)</f>
        <v>0.55966390139626931</v>
      </c>
    </row>
    <row r="152" spans="1:11" ht="76.5" x14ac:dyDescent="0.25">
      <c r="A152" s="21" t="s">
        <v>76</v>
      </c>
      <c r="B152" s="22" t="s">
        <v>77</v>
      </c>
      <c r="C152" s="25">
        <f>708+793+425+907</f>
        <v>2833</v>
      </c>
      <c r="D152" s="25">
        <f>4174050+2782700+2782700+4174050</f>
        <v>13913500</v>
      </c>
      <c r="E152" s="56">
        <f>708+793</f>
        <v>1501</v>
      </c>
      <c r="F152" s="26">
        <f>4174050+2782700</f>
        <v>6956750</v>
      </c>
      <c r="G152" s="34">
        <f>134+1125</f>
        <v>1259</v>
      </c>
      <c r="H152" s="27">
        <f>229830.41+4759358.85</f>
        <v>4989189.26</v>
      </c>
      <c r="I152" s="36">
        <f t="shared" ref="I152" si="8">IF(G152&gt;0,G152/E152,0)</f>
        <v>0.83877415056628912</v>
      </c>
      <c r="J152" s="28">
        <f t="shared" ref="J152" si="9">IF(H152&gt;0,H152/F152,0)</f>
        <v>0.71717242390484059</v>
      </c>
    </row>
    <row r="153" spans="1:11" ht="66" customHeight="1" x14ac:dyDescent="0.25">
      <c r="A153" s="55" t="s">
        <v>128</v>
      </c>
      <c r="B153" s="53" t="s">
        <v>129</v>
      </c>
      <c r="C153" s="63">
        <f>750+840+450+950</f>
        <v>2990</v>
      </c>
      <c r="D153" s="61">
        <f>3677704+2451803+2451803+3577704</f>
        <v>12159014</v>
      </c>
      <c r="E153" s="56">
        <f>750+840</f>
        <v>1590</v>
      </c>
      <c r="F153" s="54">
        <f>3677704+2451803</f>
        <v>6129507</v>
      </c>
      <c r="G153" s="57">
        <f>0+861</f>
        <v>861</v>
      </c>
      <c r="H153" s="58">
        <f>0+4659174.54</f>
        <v>4659174.54</v>
      </c>
      <c r="I153" s="59">
        <f t="shared" ref="I153" si="10">IF(G153&gt;0,G153/E153,0)</f>
        <v>0.54150943396226414</v>
      </c>
      <c r="J153" s="60">
        <f t="shared" ref="J153" si="11">IF(H153&gt;0,H153/F153,0)</f>
        <v>0.7601222316900853</v>
      </c>
    </row>
    <row r="154" spans="1:11" ht="37.5" customHeight="1" x14ac:dyDescent="0.25">
      <c r="A154" s="75" t="s">
        <v>26</v>
      </c>
      <c r="B154" s="76"/>
      <c r="C154" s="76"/>
      <c r="D154" s="76"/>
      <c r="E154" s="76"/>
      <c r="F154" s="76"/>
      <c r="G154" s="76"/>
      <c r="H154" s="76"/>
      <c r="I154" s="76"/>
      <c r="J154" s="77"/>
    </row>
    <row r="155" spans="1:11" x14ac:dyDescent="0.25">
      <c r="A155" s="75" t="s">
        <v>27</v>
      </c>
      <c r="B155" s="76"/>
      <c r="C155" s="76"/>
      <c r="D155" s="76"/>
      <c r="E155" s="76"/>
      <c r="F155" s="76"/>
      <c r="G155" s="76"/>
      <c r="H155" s="76"/>
      <c r="I155" s="76"/>
      <c r="J155" s="77"/>
    </row>
    <row r="156" spans="1:11" x14ac:dyDescent="0.25">
      <c r="A156" s="23" t="s">
        <v>28</v>
      </c>
      <c r="B156" s="72" t="s">
        <v>114</v>
      </c>
      <c r="C156" s="72"/>
      <c r="D156" s="72"/>
      <c r="E156" s="72"/>
      <c r="F156" s="72"/>
      <c r="G156" s="72"/>
      <c r="H156" s="72"/>
      <c r="I156" s="72"/>
      <c r="J156" s="72"/>
      <c r="K156" s="11"/>
    </row>
    <row r="157" spans="1:11" ht="57" customHeight="1" x14ac:dyDescent="0.25">
      <c r="A157" s="23" t="s">
        <v>29</v>
      </c>
      <c r="B157" s="72" t="s">
        <v>98</v>
      </c>
      <c r="C157" s="72"/>
      <c r="D157" s="72"/>
      <c r="E157" s="72"/>
      <c r="F157" s="72"/>
      <c r="G157" s="72"/>
      <c r="H157" s="72"/>
      <c r="I157" s="72"/>
      <c r="J157" s="72"/>
    </row>
    <row r="158" spans="1:11" ht="117" customHeight="1" x14ac:dyDescent="0.25">
      <c r="A158" s="23" t="s">
        <v>30</v>
      </c>
      <c r="B158" s="72" t="s">
        <v>192</v>
      </c>
      <c r="C158" s="72"/>
      <c r="D158" s="72"/>
      <c r="E158" s="72"/>
      <c r="F158" s="72"/>
      <c r="G158" s="72"/>
      <c r="H158" s="72"/>
      <c r="I158" s="72"/>
      <c r="J158" s="72"/>
    </row>
    <row r="159" spans="1:11" ht="68.25" customHeight="1" x14ac:dyDescent="0.25">
      <c r="A159" s="23" t="s">
        <v>31</v>
      </c>
      <c r="B159" s="72" t="s">
        <v>165</v>
      </c>
      <c r="C159" s="72"/>
      <c r="D159" s="72"/>
      <c r="E159" s="72"/>
      <c r="F159" s="72"/>
      <c r="G159" s="72"/>
      <c r="H159" s="72"/>
      <c r="I159" s="72"/>
      <c r="J159" s="72"/>
    </row>
    <row r="160" spans="1:11" ht="47.25" customHeight="1" x14ac:dyDescent="0.25">
      <c r="A160" s="23" t="s">
        <v>64</v>
      </c>
      <c r="B160" s="70" t="s">
        <v>166</v>
      </c>
      <c r="C160" s="70"/>
      <c r="D160" s="70"/>
      <c r="E160" s="70"/>
      <c r="F160" s="70"/>
      <c r="G160" s="70"/>
      <c r="H160" s="70"/>
      <c r="I160" s="70"/>
      <c r="J160" s="71"/>
    </row>
    <row r="161" spans="1:83" s="17" customFormat="1" ht="45" customHeight="1" x14ac:dyDescent="0.25">
      <c r="A161" s="30" t="s">
        <v>103</v>
      </c>
      <c r="B161" s="69" t="s">
        <v>131</v>
      </c>
      <c r="C161" s="70"/>
      <c r="D161" s="70"/>
      <c r="E161" s="70"/>
      <c r="F161" s="70"/>
      <c r="G161" s="70"/>
      <c r="H161" s="70"/>
      <c r="I161" s="70"/>
      <c r="J161" s="71"/>
      <c r="K161" s="15"/>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c r="BY161" s="16"/>
      <c r="BZ161" s="16"/>
      <c r="CA161" s="16"/>
      <c r="CB161" s="16"/>
      <c r="CC161" s="16"/>
      <c r="CD161" s="16"/>
      <c r="CE161" s="16"/>
    </row>
    <row r="162" spans="1:83" ht="33.75" customHeight="1" x14ac:dyDescent="0.25">
      <c r="A162" s="75" t="s">
        <v>26</v>
      </c>
      <c r="B162" s="76"/>
      <c r="C162" s="76"/>
      <c r="D162" s="76"/>
      <c r="E162" s="76"/>
      <c r="F162" s="76"/>
      <c r="G162" s="76"/>
      <c r="H162" s="76"/>
      <c r="I162" s="76"/>
      <c r="J162" s="77"/>
    </row>
    <row r="163" spans="1:83" x14ac:dyDescent="0.25">
      <c r="A163" s="75" t="s">
        <v>27</v>
      </c>
      <c r="B163" s="76"/>
      <c r="C163" s="76"/>
      <c r="D163" s="76"/>
      <c r="E163" s="76"/>
      <c r="F163" s="76"/>
      <c r="G163" s="76"/>
      <c r="H163" s="76"/>
      <c r="I163" s="76"/>
      <c r="J163" s="77"/>
    </row>
    <row r="164" spans="1:83" s="66" customFormat="1" x14ac:dyDescent="0.25">
      <c r="A164" s="23" t="s">
        <v>28</v>
      </c>
      <c r="B164" s="72" t="s">
        <v>147</v>
      </c>
      <c r="C164" s="72"/>
      <c r="D164" s="72"/>
      <c r="E164" s="72"/>
      <c r="F164" s="72"/>
      <c r="G164" s="72"/>
      <c r="H164" s="72"/>
      <c r="I164" s="72"/>
      <c r="J164" s="72"/>
      <c r="K164" s="64"/>
      <c r="L164" s="65"/>
      <c r="M164" s="65"/>
      <c r="N164" s="65"/>
      <c r="O164" s="65"/>
      <c r="P164" s="65"/>
      <c r="Q164" s="65"/>
      <c r="R164" s="65"/>
      <c r="S164" s="65"/>
      <c r="T164" s="65"/>
      <c r="U164" s="65"/>
      <c r="V164" s="65"/>
      <c r="W164" s="65"/>
      <c r="X164" s="65"/>
      <c r="Y164" s="65"/>
      <c r="Z164" s="65"/>
      <c r="AA164" s="65"/>
      <c r="AB164" s="65"/>
      <c r="AC164" s="65"/>
      <c r="AD164" s="65"/>
      <c r="AE164" s="65"/>
      <c r="AF164" s="65"/>
      <c r="AG164" s="65"/>
      <c r="AH164" s="65"/>
      <c r="AI164" s="65"/>
      <c r="AJ164" s="65"/>
      <c r="AK164" s="65"/>
      <c r="AL164" s="65"/>
      <c r="AM164" s="65"/>
      <c r="AN164" s="65"/>
      <c r="AO164" s="65"/>
      <c r="AP164" s="65"/>
      <c r="AQ164" s="65"/>
      <c r="AR164" s="65"/>
      <c r="AS164" s="65"/>
      <c r="AT164" s="65"/>
      <c r="AU164" s="65"/>
      <c r="AV164" s="65"/>
      <c r="AW164" s="65"/>
      <c r="AX164" s="65"/>
      <c r="AY164" s="65"/>
      <c r="AZ164" s="65"/>
      <c r="BA164" s="65"/>
      <c r="BB164" s="65"/>
      <c r="BC164" s="65"/>
      <c r="BD164" s="65"/>
      <c r="BE164" s="65"/>
      <c r="BF164" s="65"/>
      <c r="BG164" s="65"/>
      <c r="BH164" s="65"/>
      <c r="BI164" s="65"/>
      <c r="BJ164" s="65"/>
      <c r="BK164" s="65"/>
      <c r="BL164" s="65"/>
      <c r="BM164" s="65"/>
      <c r="BN164" s="65"/>
      <c r="BO164" s="65"/>
      <c r="BP164" s="65"/>
      <c r="BQ164" s="65"/>
      <c r="BR164" s="65"/>
      <c r="BS164" s="65"/>
      <c r="BT164" s="65"/>
      <c r="BU164" s="65"/>
      <c r="BV164" s="65"/>
      <c r="BW164" s="65"/>
      <c r="BX164" s="65"/>
      <c r="BY164" s="65"/>
      <c r="BZ164" s="65"/>
      <c r="CA164" s="65"/>
      <c r="CB164" s="65"/>
      <c r="CC164" s="65"/>
      <c r="CD164" s="65"/>
      <c r="CE164" s="65"/>
    </row>
    <row r="165" spans="1:83" ht="40.5" customHeight="1" x14ac:dyDescent="0.25">
      <c r="A165" s="23" t="s">
        <v>29</v>
      </c>
      <c r="B165" s="72" t="s">
        <v>97</v>
      </c>
      <c r="C165" s="72"/>
      <c r="D165" s="72"/>
      <c r="E165" s="72"/>
      <c r="F165" s="72"/>
      <c r="G165" s="72"/>
      <c r="H165" s="72"/>
      <c r="I165" s="72"/>
      <c r="J165" s="72"/>
    </row>
    <row r="166" spans="1:83" ht="57" customHeight="1" x14ac:dyDescent="0.25">
      <c r="A166" s="23" t="s">
        <v>30</v>
      </c>
      <c r="B166" s="72" t="s">
        <v>167</v>
      </c>
      <c r="C166" s="72"/>
      <c r="D166" s="72"/>
      <c r="E166" s="72"/>
      <c r="F166" s="72"/>
      <c r="G166" s="72"/>
      <c r="H166" s="72"/>
      <c r="I166" s="72"/>
      <c r="J166" s="72"/>
    </row>
    <row r="167" spans="1:83" ht="66.75" customHeight="1" x14ac:dyDescent="0.25">
      <c r="A167" s="23" t="s">
        <v>31</v>
      </c>
      <c r="B167" s="72" t="s">
        <v>174</v>
      </c>
      <c r="C167" s="72"/>
      <c r="D167" s="72"/>
      <c r="E167" s="72"/>
      <c r="F167" s="72"/>
      <c r="G167" s="72"/>
      <c r="H167" s="72"/>
      <c r="I167" s="72"/>
      <c r="J167" s="72"/>
    </row>
    <row r="168" spans="1:83" ht="36" customHeight="1" x14ac:dyDescent="0.25">
      <c r="A168" s="23" t="s">
        <v>69</v>
      </c>
      <c r="B168" s="73" t="s">
        <v>175</v>
      </c>
      <c r="C168" s="73"/>
      <c r="D168" s="73"/>
      <c r="E168" s="73"/>
      <c r="F168" s="73"/>
      <c r="G168" s="73"/>
      <c r="H168" s="73"/>
      <c r="I168" s="73"/>
      <c r="J168" s="74"/>
    </row>
    <row r="169" spans="1:83" ht="58.5" customHeight="1" x14ac:dyDescent="0.25">
      <c r="A169" s="37" t="s">
        <v>103</v>
      </c>
      <c r="B169" s="69" t="s">
        <v>120</v>
      </c>
      <c r="C169" s="70"/>
      <c r="D169" s="70"/>
      <c r="E169" s="70"/>
      <c r="F169" s="70"/>
      <c r="G169" s="70"/>
      <c r="H169" s="70"/>
      <c r="I169" s="70"/>
      <c r="J169" s="71"/>
    </row>
    <row r="170" spans="1:83" s="12" customFormat="1" x14ac:dyDescent="0.25">
      <c r="A170" s="75" t="s">
        <v>26</v>
      </c>
      <c r="B170" s="76"/>
      <c r="C170" s="76"/>
      <c r="D170" s="76"/>
      <c r="E170" s="76"/>
      <c r="F170" s="76"/>
      <c r="G170" s="76"/>
      <c r="H170" s="76"/>
      <c r="I170" s="76"/>
      <c r="J170" s="77"/>
      <c r="K170" s="13"/>
    </row>
    <row r="171" spans="1:83" s="12" customFormat="1" x14ac:dyDescent="0.25">
      <c r="A171" s="75" t="s">
        <v>27</v>
      </c>
      <c r="B171" s="76"/>
      <c r="C171" s="76"/>
      <c r="D171" s="76"/>
      <c r="E171" s="76"/>
      <c r="F171" s="76"/>
      <c r="G171" s="76"/>
      <c r="H171" s="76"/>
      <c r="I171" s="76"/>
      <c r="J171" s="77"/>
      <c r="K171" s="13"/>
    </row>
    <row r="172" spans="1:83" s="65" customFormat="1" ht="33.75" customHeight="1" x14ac:dyDescent="0.25">
      <c r="A172" s="23" t="s">
        <v>28</v>
      </c>
      <c r="B172" s="72" t="s">
        <v>124</v>
      </c>
      <c r="C172" s="72"/>
      <c r="D172" s="72"/>
      <c r="E172" s="72"/>
      <c r="F172" s="72"/>
      <c r="G172" s="72"/>
      <c r="H172" s="72"/>
      <c r="I172" s="72"/>
      <c r="J172" s="72"/>
      <c r="K172" s="67"/>
    </row>
    <row r="173" spans="1:83" s="12" customFormat="1" ht="40.5" customHeight="1" x14ac:dyDescent="0.25">
      <c r="A173" s="23" t="s">
        <v>29</v>
      </c>
      <c r="B173" s="72" t="s">
        <v>125</v>
      </c>
      <c r="C173" s="72"/>
      <c r="D173" s="72"/>
      <c r="E173" s="72"/>
      <c r="F173" s="72"/>
      <c r="G173" s="72"/>
      <c r="H173" s="72"/>
      <c r="I173" s="72"/>
      <c r="J173" s="72"/>
      <c r="K173" s="13"/>
    </row>
    <row r="174" spans="1:83" s="12" customFormat="1" ht="29.25" customHeight="1" x14ac:dyDescent="0.25">
      <c r="A174" s="50" t="s">
        <v>137</v>
      </c>
      <c r="B174" s="153" t="s">
        <v>126</v>
      </c>
      <c r="C174" s="154"/>
      <c r="D174" s="154"/>
      <c r="E174" s="154"/>
      <c r="F174" s="154"/>
      <c r="G174" s="154"/>
      <c r="H174" s="154"/>
      <c r="I174" s="154"/>
      <c r="J174" s="155"/>
      <c r="K174" s="13"/>
    </row>
    <row r="175" spans="1:83" s="12" customFormat="1" ht="56.25" customHeight="1" x14ac:dyDescent="0.25">
      <c r="A175" s="23" t="s">
        <v>30</v>
      </c>
      <c r="B175" s="72" t="s">
        <v>176</v>
      </c>
      <c r="C175" s="72"/>
      <c r="D175" s="72"/>
      <c r="E175" s="72"/>
      <c r="F175" s="72"/>
      <c r="G175" s="72"/>
      <c r="H175" s="72"/>
      <c r="I175" s="72"/>
      <c r="J175" s="72"/>
      <c r="K175" s="13"/>
    </row>
    <row r="176" spans="1:83" s="12" customFormat="1" ht="51" customHeight="1" x14ac:dyDescent="0.25">
      <c r="A176" s="23" t="s">
        <v>31</v>
      </c>
      <c r="B176" s="72" t="s">
        <v>177</v>
      </c>
      <c r="C176" s="72"/>
      <c r="D176" s="72"/>
      <c r="E176" s="72"/>
      <c r="F176" s="72"/>
      <c r="G176" s="72"/>
      <c r="H176" s="72"/>
      <c r="I176" s="72"/>
      <c r="J176" s="72"/>
      <c r="K176" s="13"/>
    </row>
    <row r="177" spans="1:11" s="12" customFormat="1" ht="42" customHeight="1" x14ac:dyDescent="0.25">
      <c r="A177" s="23" t="s">
        <v>69</v>
      </c>
      <c r="B177" s="73" t="s">
        <v>148</v>
      </c>
      <c r="C177" s="73"/>
      <c r="D177" s="73"/>
      <c r="E177" s="73"/>
      <c r="F177" s="73"/>
      <c r="G177" s="73"/>
      <c r="H177" s="73"/>
      <c r="I177" s="73"/>
      <c r="J177" s="74"/>
      <c r="K177" s="13"/>
    </row>
    <row r="178" spans="1:11" s="12" customFormat="1" ht="60.75" customHeight="1" x14ac:dyDescent="0.25">
      <c r="A178" s="51" t="s">
        <v>103</v>
      </c>
      <c r="B178" s="150" t="s">
        <v>127</v>
      </c>
      <c r="C178" s="151"/>
      <c r="D178" s="151"/>
      <c r="E178" s="151"/>
      <c r="F178" s="151"/>
      <c r="G178" s="151"/>
      <c r="H178" s="151"/>
      <c r="I178" s="151"/>
      <c r="J178" s="152"/>
      <c r="K178" s="13"/>
    </row>
    <row r="179" spans="1:11" s="12" customFormat="1" x14ac:dyDescent="0.25">
      <c r="A179" s="13"/>
      <c r="B179" s="13"/>
      <c r="C179" s="13"/>
      <c r="D179" s="13"/>
      <c r="E179" s="48"/>
      <c r="F179" s="13"/>
      <c r="G179" s="13"/>
      <c r="H179" s="13"/>
      <c r="I179" s="13"/>
      <c r="J179" s="13"/>
      <c r="K179" s="13"/>
    </row>
    <row r="180" spans="1:11" s="12" customFormat="1" x14ac:dyDescent="0.25">
      <c r="A180" s="13"/>
      <c r="B180" s="13"/>
      <c r="C180" s="13"/>
      <c r="D180" s="13"/>
      <c r="E180" s="48"/>
      <c r="F180" s="13"/>
      <c r="G180" s="13"/>
      <c r="H180" s="13"/>
      <c r="I180" s="13"/>
      <c r="J180" s="13"/>
      <c r="K180" s="13"/>
    </row>
    <row r="181" spans="1:11" s="12" customFormat="1" x14ac:dyDescent="0.25">
      <c r="A181" s="13"/>
      <c r="B181" s="13"/>
      <c r="C181" s="13"/>
      <c r="D181" s="13"/>
      <c r="E181" s="48"/>
      <c r="F181" s="13"/>
      <c r="G181" s="13"/>
      <c r="H181" s="13"/>
      <c r="I181" s="13"/>
      <c r="J181" s="13"/>
      <c r="K181" s="13"/>
    </row>
    <row r="182" spans="1:11" s="12" customFormat="1" x14ac:dyDescent="0.25">
      <c r="A182" s="13"/>
      <c r="B182" s="13"/>
      <c r="C182" s="13"/>
      <c r="D182" s="13"/>
      <c r="E182" s="48"/>
      <c r="F182" s="13"/>
      <c r="G182" s="13"/>
      <c r="H182" s="13"/>
      <c r="I182" s="13"/>
      <c r="J182" s="13"/>
      <c r="K182" s="13"/>
    </row>
    <row r="183" spans="1:11" s="12" customFormat="1" x14ac:dyDescent="0.25">
      <c r="A183" s="13"/>
      <c r="B183" s="13"/>
      <c r="C183" s="13"/>
      <c r="D183" s="13"/>
      <c r="E183" s="48"/>
      <c r="F183" s="13"/>
      <c r="G183" s="13"/>
      <c r="H183" s="13"/>
      <c r="I183" s="13"/>
      <c r="J183" s="13"/>
      <c r="K183" s="13"/>
    </row>
    <row r="184" spans="1:11" s="12" customFormat="1" x14ac:dyDescent="0.25">
      <c r="A184" s="13"/>
      <c r="B184" s="13"/>
      <c r="C184" s="13"/>
      <c r="D184" s="13"/>
      <c r="E184" s="48"/>
      <c r="F184" s="13"/>
      <c r="G184" s="13"/>
      <c r="H184" s="13"/>
      <c r="I184" s="13"/>
      <c r="J184" s="13"/>
      <c r="K184" s="13"/>
    </row>
    <row r="185" spans="1:11" s="12" customFormat="1" x14ac:dyDescent="0.25">
      <c r="A185" s="13"/>
      <c r="B185" s="13"/>
      <c r="C185" s="13"/>
      <c r="D185" s="13"/>
      <c r="E185" s="48"/>
      <c r="F185" s="13"/>
      <c r="G185" s="13"/>
      <c r="H185" s="13"/>
      <c r="I185" s="13"/>
      <c r="J185" s="13"/>
      <c r="K185" s="13"/>
    </row>
    <row r="186" spans="1:11" s="12" customFormat="1" x14ac:dyDescent="0.25">
      <c r="A186" s="13"/>
      <c r="B186" s="13"/>
      <c r="C186" s="13"/>
      <c r="D186" s="13"/>
      <c r="E186" s="48"/>
      <c r="F186" s="13"/>
      <c r="G186" s="13"/>
      <c r="H186" s="13"/>
      <c r="I186" s="13"/>
      <c r="J186" s="13"/>
      <c r="K186" s="13"/>
    </row>
    <row r="187" spans="1:11" s="12" customFormat="1" x14ac:dyDescent="0.25">
      <c r="A187" s="13"/>
      <c r="B187" s="13"/>
      <c r="C187" s="13"/>
      <c r="D187" s="13"/>
      <c r="E187" s="48"/>
      <c r="F187" s="13"/>
      <c r="G187" s="13"/>
      <c r="H187" s="13"/>
      <c r="I187" s="13"/>
      <c r="J187" s="13"/>
      <c r="K187" s="13"/>
    </row>
    <row r="188" spans="1:11" s="12" customFormat="1" x14ac:dyDescent="0.25">
      <c r="A188" s="13"/>
      <c r="B188" s="13"/>
      <c r="C188" s="13"/>
      <c r="D188" s="13"/>
      <c r="E188" s="48"/>
      <c r="F188" s="13"/>
      <c r="G188" s="13"/>
      <c r="H188" s="13"/>
      <c r="I188" s="13"/>
      <c r="J188" s="13"/>
      <c r="K188" s="13"/>
    </row>
    <row r="189" spans="1:11" s="12" customFormat="1" x14ac:dyDescent="0.25">
      <c r="A189" s="13"/>
      <c r="B189" s="13"/>
      <c r="C189" s="13"/>
      <c r="D189" s="13"/>
      <c r="E189" s="48"/>
      <c r="F189" s="13"/>
      <c r="G189" s="13"/>
      <c r="H189" s="13"/>
      <c r="I189" s="13"/>
      <c r="J189" s="13"/>
      <c r="K189" s="13"/>
    </row>
    <row r="190" spans="1:11" s="12" customFormat="1" x14ac:dyDescent="0.25">
      <c r="A190" s="13"/>
      <c r="B190" s="13"/>
      <c r="C190" s="13"/>
      <c r="D190" s="13"/>
      <c r="E190" s="48"/>
      <c r="F190" s="13"/>
      <c r="G190" s="13"/>
      <c r="H190" s="13"/>
      <c r="I190" s="13"/>
      <c r="J190" s="13"/>
      <c r="K190" s="13"/>
    </row>
    <row r="191" spans="1:11" s="12" customFormat="1" x14ac:dyDescent="0.25">
      <c r="A191" s="13"/>
      <c r="B191" s="13"/>
      <c r="C191" s="13"/>
      <c r="D191" s="13"/>
      <c r="E191" s="48"/>
      <c r="F191" s="13"/>
      <c r="G191" s="13"/>
      <c r="H191" s="13"/>
      <c r="I191" s="13"/>
      <c r="J191" s="13"/>
      <c r="K191" s="13"/>
    </row>
    <row r="192" spans="1:11" s="12" customFormat="1" x14ac:dyDescent="0.25">
      <c r="A192" s="13"/>
      <c r="B192" s="13"/>
      <c r="C192" s="13"/>
      <c r="D192" s="13"/>
      <c r="E192" s="48"/>
      <c r="F192" s="13"/>
      <c r="G192" s="13"/>
      <c r="H192" s="13"/>
      <c r="I192" s="13"/>
      <c r="J192" s="13"/>
      <c r="K192" s="13"/>
    </row>
    <row r="193" spans="1:11" s="12" customFormat="1" x14ac:dyDescent="0.25">
      <c r="A193" s="13"/>
      <c r="B193" s="13"/>
      <c r="C193" s="13"/>
      <c r="D193" s="13"/>
      <c r="E193" s="48"/>
      <c r="F193" s="13"/>
      <c r="G193" s="13"/>
      <c r="H193" s="13"/>
      <c r="I193" s="13"/>
      <c r="J193" s="13"/>
      <c r="K193" s="13"/>
    </row>
    <row r="194" spans="1:11" s="12" customFormat="1" x14ac:dyDescent="0.25">
      <c r="A194" s="13"/>
      <c r="B194" s="13"/>
      <c r="C194" s="13"/>
      <c r="D194" s="13"/>
      <c r="E194" s="48"/>
      <c r="F194" s="13"/>
      <c r="G194" s="13"/>
      <c r="H194" s="13"/>
      <c r="I194" s="13"/>
      <c r="J194" s="13"/>
      <c r="K194" s="13"/>
    </row>
    <row r="195" spans="1:11" s="12" customFormat="1" x14ac:dyDescent="0.25">
      <c r="A195" s="13"/>
      <c r="B195" s="13"/>
      <c r="C195" s="13"/>
      <c r="D195" s="13"/>
      <c r="E195" s="48"/>
      <c r="F195" s="13"/>
      <c r="G195" s="13"/>
      <c r="H195" s="13"/>
      <c r="I195" s="13"/>
      <c r="J195" s="13"/>
      <c r="K195" s="13"/>
    </row>
    <row r="196" spans="1:11" s="12" customFormat="1" x14ac:dyDescent="0.25">
      <c r="A196" s="13"/>
      <c r="B196" s="13"/>
      <c r="C196" s="13"/>
      <c r="D196" s="13"/>
      <c r="E196" s="48"/>
      <c r="F196" s="13"/>
      <c r="G196" s="13"/>
      <c r="H196" s="13"/>
      <c r="I196" s="13"/>
      <c r="J196" s="13"/>
      <c r="K196" s="13"/>
    </row>
    <row r="197" spans="1:11" s="12" customFormat="1" x14ac:dyDescent="0.25">
      <c r="A197" s="13"/>
      <c r="B197" s="13"/>
      <c r="C197" s="13"/>
      <c r="D197" s="13"/>
      <c r="E197" s="48"/>
      <c r="F197" s="13"/>
      <c r="G197" s="13"/>
      <c r="H197" s="13"/>
      <c r="I197" s="13"/>
      <c r="J197" s="13"/>
      <c r="K197" s="13"/>
    </row>
    <row r="198" spans="1:11" s="12" customFormat="1" x14ac:dyDescent="0.25">
      <c r="A198" s="13"/>
      <c r="B198" s="13"/>
      <c r="C198" s="13"/>
      <c r="D198" s="13"/>
      <c r="E198" s="48"/>
      <c r="F198" s="13"/>
      <c r="G198" s="13"/>
      <c r="H198" s="13"/>
      <c r="I198" s="13"/>
      <c r="J198" s="13"/>
      <c r="K198" s="13"/>
    </row>
    <row r="199" spans="1:11" s="12" customFormat="1" x14ac:dyDescent="0.25">
      <c r="A199" s="13"/>
      <c r="B199" s="13"/>
      <c r="C199" s="13"/>
      <c r="D199" s="13"/>
      <c r="E199" s="48"/>
      <c r="F199" s="13"/>
      <c r="G199" s="13"/>
      <c r="H199" s="13"/>
      <c r="I199" s="13"/>
      <c r="J199" s="13"/>
      <c r="K199" s="13"/>
    </row>
    <row r="200" spans="1:11" s="12" customFormat="1" x14ac:dyDescent="0.25">
      <c r="A200" s="13"/>
      <c r="B200" s="13"/>
      <c r="C200" s="13"/>
      <c r="D200" s="13"/>
      <c r="E200" s="48"/>
      <c r="F200" s="13"/>
      <c r="G200" s="13"/>
      <c r="H200" s="13"/>
      <c r="I200" s="13"/>
      <c r="J200" s="13"/>
      <c r="K200" s="13"/>
    </row>
    <row r="201" spans="1:11" s="12" customFormat="1" x14ac:dyDescent="0.25">
      <c r="A201" s="13"/>
      <c r="B201" s="13"/>
      <c r="C201" s="13"/>
      <c r="D201" s="13"/>
      <c r="E201" s="48"/>
      <c r="F201" s="13"/>
      <c r="G201" s="13"/>
      <c r="H201" s="13"/>
      <c r="I201" s="13"/>
      <c r="J201" s="13"/>
      <c r="K201" s="13"/>
    </row>
    <row r="202" spans="1:11" s="12" customFormat="1" x14ac:dyDescent="0.25">
      <c r="A202" s="13"/>
      <c r="B202" s="13"/>
      <c r="C202" s="13"/>
      <c r="D202" s="13"/>
      <c r="E202" s="48"/>
      <c r="F202" s="13"/>
      <c r="G202" s="13"/>
      <c r="H202" s="13"/>
      <c r="I202" s="13"/>
      <c r="J202" s="13"/>
      <c r="K202" s="13"/>
    </row>
    <row r="203" spans="1:11" s="12" customFormat="1" x14ac:dyDescent="0.25">
      <c r="A203" s="13"/>
      <c r="B203" s="13"/>
      <c r="C203" s="13"/>
      <c r="D203" s="13"/>
      <c r="E203" s="48"/>
      <c r="F203" s="13"/>
      <c r="G203" s="13"/>
      <c r="H203" s="13"/>
      <c r="I203" s="13"/>
      <c r="J203" s="13"/>
      <c r="K203" s="13"/>
    </row>
    <row r="204" spans="1:11" s="12" customFormat="1" x14ac:dyDescent="0.25">
      <c r="A204" s="13"/>
      <c r="B204" s="13"/>
      <c r="C204" s="13"/>
      <c r="D204" s="13"/>
      <c r="E204" s="48"/>
      <c r="F204" s="13"/>
      <c r="G204" s="13"/>
      <c r="H204" s="13"/>
      <c r="I204" s="13"/>
      <c r="J204" s="13"/>
      <c r="K204" s="13"/>
    </row>
    <row r="205" spans="1:11" s="12" customFormat="1" x14ac:dyDescent="0.25">
      <c r="A205" s="13"/>
      <c r="B205" s="13"/>
      <c r="C205" s="13"/>
      <c r="D205" s="13"/>
      <c r="E205" s="48"/>
      <c r="F205" s="13"/>
      <c r="G205" s="13"/>
      <c r="H205" s="13"/>
      <c r="I205" s="13"/>
      <c r="J205" s="13"/>
      <c r="K205" s="13"/>
    </row>
    <row r="206" spans="1:11" s="12" customFormat="1" x14ac:dyDescent="0.25">
      <c r="A206" s="13"/>
      <c r="B206" s="13"/>
      <c r="C206" s="13"/>
      <c r="D206" s="13"/>
      <c r="E206" s="48"/>
      <c r="F206" s="13"/>
      <c r="G206" s="13"/>
      <c r="H206" s="13"/>
      <c r="I206" s="13"/>
      <c r="J206" s="13"/>
      <c r="K206" s="13"/>
    </row>
    <row r="207" spans="1:11" s="12" customFormat="1" x14ac:dyDescent="0.25">
      <c r="A207" s="13"/>
      <c r="B207" s="13"/>
      <c r="C207" s="13"/>
      <c r="D207" s="13"/>
      <c r="E207" s="48"/>
      <c r="F207" s="13"/>
      <c r="G207" s="13"/>
      <c r="H207" s="13"/>
      <c r="I207" s="13"/>
      <c r="J207" s="13"/>
      <c r="K207" s="13"/>
    </row>
    <row r="208" spans="1:11" s="12" customFormat="1" x14ac:dyDescent="0.25">
      <c r="A208" s="13"/>
      <c r="B208" s="13"/>
      <c r="C208" s="13"/>
      <c r="D208" s="13"/>
      <c r="E208" s="48"/>
      <c r="F208" s="13"/>
      <c r="G208" s="13"/>
      <c r="H208" s="13"/>
      <c r="I208" s="13"/>
      <c r="J208" s="13"/>
      <c r="K208" s="13"/>
    </row>
    <row r="209" spans="1:11" s="12" customFormat="1" x14ac:dyDescent="0.25">
      <c r="A209" s="13"/>
      <c r="B209" s="13"/>
      <c r="C209" s="13"/>
      <c r="D209" s="13"/>
      <c r="E209" s="48"/>
      <c r="F209" s="13"/>
      <c r="G209" s="13"/>
      <c r="H209" s="13"/>
      <c r="I209" s="13"/>
      <c r="J209" s="13"/>
      <c r="K209" s="13"/>
    </row>
    <row r="210" spans="1:11" s="12" customFormat="1" x14ac:dyDescent="0.25">
      <c r="A210" s="13"/>
      <c r="B210" s="13"/>
      <c r="C210" s="13"/>
      <c r="D210" s="13"/>
      <c r="E210" s="48"/>
      <c r="F210" s="13"/>
      <c r="G210" s="13"/>
      <c r="H210" s="13"/>
      <c r="I210" s="13"/>
      <c r="J210" s="13"/>
      <c r="K210" s="13"/>
    </row>
    <row r="211" spans="1:11" s="12" customFormat="1" x14ac:dyDescent="0.25">
      <c r="A211" s="13"/>
      <c r="B211" s="13"/>
      <c r="C211" s="13"/>
      <c r="D211" s="13"/>
      <c r="E211" s="48"/>
      <c r="F211" s="13"/>
      <c r="G211" s="13"/>
      <c r="H211" s="13"/>
      <c r="I211" s="13"/>
      <c r="J211" s="13"/>
      <c r="K211" s="13"/>
    </row>
    <row r="212" spans="1:11" s="12" customFormat="1" x14ac:dyDescent="0.25">
      <c r="A212" s="13"/>
      <c r="B212" s="13"/>
      <c r="C212" s="13"/>
      <c r="D212" s="13"/>
      <c r="E212" s="48"/>
      <c r="F212" s="13"/>
      <c r="G212" s="13"/>
      <c r="H212" s="13"/>
      <c r="I212" s="13"/>
      <c r="J212" s="13"/>
      <c r="K212" s="13"/>
    </row>
    <row r="213" spans="1:11" s="12" customFormat="1" x14ac:dyDescent="0.25">
      <c r="A213" s="13"/>
      <c r="B213" s="13"/>
      <c r="C213" s="13"/>
      <c r="D213" s="13"/>
      <c r="E213" s="48"/>
      <c r="F213" s="13"/>
      <c r="G213" s="13"/>
      <c r="H213" s="13"/>
      <c r="I213" s="13"/>
      <c r="J213" s="13"/>
      <c r="K213" s="13"/>
    </row>
    <row r="214" spans="1:11" s="12" customFormat="1" x14ac:dyDescent="0.25">
      <c r="A214" s="13"/>
      <c r="B214" s="13"/>
      <c r="C214" s="13"/>
      <c r="D214" s="13"/>
      <c r="E214" s="48"/>
      <c r="F214" s="13"/>
      <c r="G214" s="13"/>
      <c r="H214" s="13"/>
      <c r="I214" s="13"/>
      <c r="J214" s="13"/>
      <c r="K214" s="13"/>
    </row>
    <row r="215" spans="1:11" s="12" customFormat="1" x14ac:dyDescent="0.25">
      <c r="A215" s="13"/>
      <c r="B215" s="13"/>
      <c r="C215" s="13"/>
      <c r="D215" s="13"/>
      <c r="E215" s="48"/>
      <c r="F215" s="13"/>
      <c r="G215" s="13"/>
      <c r="H215" s="13"/>
      <c r="I215" s="13"/>
      <c r="J215" s="13"/>
      <c r="K215" s="13"/>
    </row>
    <row r="216" spans="1:11" s="12" customFormat="1" x14ac:dyDescent="0.25">
      <c r="A216" s="13"/>
      <c r="B216" s="13"/>
      <c r="C216" s="13"/>
      <c r="D216" s="13"/>
      <c r="E216" s="48"/>
      <c r="F216" s="13"/>
      <c r="G216" s="13"/>
      <c r="H216" s="13"/>
      <c r="I216" s="13"/>
      <c r="J216" s="13"/>
      <c r="K216" s="13"/>
    </row>
    <row r="217" spans="1:11" s="12" customFormat="1" x14ac:dyDescent="0.25">
      <c r="A217" s="13"/>
      <c r="B217" s="13"/>
      <c r="C217" s="13"/>
      <c r="D217" s="13"/>
      <c r="E217" s="48"/>
      <c r="F217" s="13"/>
      <c r="G217" s="13"/>
      <c r="H217" s="13"/>
      <c r="I217" s="13"/>
      <c r="J217" s="13"/>
      <c r="K217" s="13"/>
    </row>
    <row r="218" spans="1:11" s="12" customFormat="1" x14ac:dyDescent="0.25">
      <c r="A218" s="13"/>
      <c r="B218" s="13"/>
      <c r="C218" s="13"/>
      <c r="D218" s="13"/>
      <c r="E218" s="48"/>
      <c r="F218" s="13"/>
      <c r="G218" s="13"/>
      <c r="H218" s="13"/>
      <c r="I218" s="13"/>
      <c r="J218" s="13"/>
      <c r="K218" s="13"/>
    </row>
    <row r="219" spans="1:11" s="12" customFormat="1" x14ac:dyDescent="0.25">
      <c r="A219" s="13"/>
      <c r="B219" s="13"/>
      <c r="C219" s="13"/>
      <c r="D219" s="13"/>
      <c r="E219" s="48"/>
      <c r="F219" s="13"/>
      <c r="G219" s="13"/>
      <c r="H219" s="13"/>
      <c r="I219" s="13"/>
      <c r="J219" s="13"/>
      <c r="K219" s="13"/>
    </row>
    <row r="220" spans="1:11" s="12" customFormat="1" x14ac:dyDescent="0.25">
      <c r="A220" s="13"/>
      <c r="B220" s="13"/>
      <c r="C220" s="13"/>
      <c r="D220" s="13"/>
      <c r="E220" s="48"/>
      <c r="F220" s="13"/>
      <c r="G220" s="13"/>
      <c r="H220" s="13"/>
      <c r="I220" s="13"/>
      <c r="J220" s="13"/>
      <c r="K220" s="13"/>
    </row>
    <row r="221" spans="1:11" s="12" customFormat="1" x14ac:dyDescent="0.25">
      <c r="A221" s="13"/>
      <c r="B221" s="13"/>
      <c r="C221" s="13"/>
      <c r="D221" s="13"/>
      <c r="E221" s="48"/>
      <c r="F221" s="13"/>
      <c r="G221" s="13"/>
      <c r="H221" s="13"/>
      <c r="I221" s="13"/>
      <c r="J221" s="13"/>
      <c r="K221" s="13"/>
    </row>
    <row r="222" spans="1:11" s="12" customFormat="1" x14ac:dyDescent="0.25">
      <c r="A222" s="13"/>
      <c r="B222" s="13"/>
      <c r="C222" s="13"/>
      <c r="D222" s="13"/>
      <c r="E222" s="48"/>
      <c r="F222" s="13"/>
      <c r="G222" s="13"/>
      <c r="H222" s="13"/>
      <c r="I222" s="13"/>
      <c r="J222" s="13"/>
      <c r="K222" s="13"/>
    </row>
    <row r="223" spans="1:11" s="12" customFormat="1" x14ac:dyDescent="0.25">
      <c r="A223" s="13"/>
      <c r="B223" s="13"/>
      <c r="C223" s="13"/>
      <c r="D223" s="13"/>
      <c r="E223" s="48"/>
      <c r="F223" s="13"/>
      <c r="G223" s="13"/>
      <c r="H223" s="13"/>
      <c r="I223" s="13"/>
      <c r="J223" s="13"/>
      <c r="K223" s="13"/>
    </row>
    <row r="224" spans="1:11" s="12" customFormat="1" x14ac:dyDescent="0.25">
      <c r="A224" s="13"/>
      <c r="B224" s="13"/>
      <c r="C224" s="13"/>
      <c r="D224" s="13"/>
      <c r="E224" s="48"/>
      <c r="F224" s="13"/>
      <c r="G224" s="13"/>
      <c r="H224" s="13"/>
      <c r="I224" s="13"/>
      <c r="J224" s="13"/>
      <c r="K224" s="13"/>
    </row>
    <row r="225" spans="1:11" s="12" customFormat="1" x14ac:dyDescent="0.25">
      <c r="A225" s="13"/>
      <c r="B225" s="13"/>
      <c r="C225" s="13"/>
      <c r="D225" s="13"/>
      <c r="E225" s="48"/>
      <c r="F225" s="13"/>
      <c r="G225" s="13"/>
      <c r="H225" s="13"/>
      <c r="I225" s="13"/>
      <c r="J225" s="13"/>
      <c r="K225" s="13"/>
    </row>
    <row r="226" spans="1:11" s="12" customFormat="1" x14ac:dyDescent="0.25">
      <c r="A226" s="13"/>
      <c r="B226" s="13"/>
      <c r="C226" s="13"/>
      <c r="D226" s="13"/>
      <c r="E226" s="48"/>
      <c r="F226" s="13"/>
      <c r="G226" s="13"/>
      <c r="H226" s="13"/>
      <c r="I226" s="13"/>
      <c r="J226" s="13"/>
      <c r="K226" s="13"/>
    </row>
    <row r="227" spans="1:11" s="12" customFormat="1" x14ac:dyDescent="0.25">
      <c r="A227" s="13"/>
      <c r="B227" s="13"/>
      <c r="C227" s="13"/>
      <c r="D227" s="13"/>
      <c r="E227" s="48"/>
      <c r="F227" s="13"/>
      <c r="G227" s="13"/>
      <c r="H227" s="13"/>
      <c r="I227" s="13"/>
      <c r="J227" s="13"/>
      <c r="K227" s="13"/>
    </row>
    <row r="228" spans="1:11" s="12" customFormat="1" x14ac:dyDescent="0.25">
      <c r="A228" s="13"/>
      <c r="B228" s="13"/>
      <c r="C228" s="13"/>
      <c r="D228" s="13"/>
      <c r="E228" s="48"/>
      <c r="F228" s="13"/>
      <c r="G228" s="13"/>
      <c r="H228" s="13"/>
      <c r="I228" s="13"/>
      <c r="J228" s="13"/>
      <c r="K228" s="13"/>
    </row>
    <row r="229" spans="1:11" s="12" customFormat="1" x14ac:dyDescent="0.25">
      <c r="A229" s="13"/>
      <c r="B229" s="13"/>
      <c r="C229" s="13"/>
      <c r="D229" s="13"/>
      <c r="E229" s="48"/>
      <c r="F229" s="13"/>
      <c r="G229" s="13"/>
      <c r="H229" s="13"/>
      <c r="I229" s="13"/>
      <c r="J229" s="13"/>
      <c r="K229" s="13"/>
    </row>
    <row r="230" spans="1:11" s="12" customFormat="1" x14ac:dyDescent="0.25">
      <c r="A230" s="13"/>
      <c r="B230" s="13"/>
      <c r="C230" s="13"/>
      <c r="D230" s="13"/>
      <c r="E230" s="48"/>
      <c r="F230" s="13"/>
      <c r="G230" s="13"/>
      <c r="H230" s="13"/>
      <c r="I230" s="13"/>
      <c r="J230" s="13"/>
      <c r="K230" s="13"/>
    </row>
    <row r="231" spans="1:11" s="12" customFormat="1" x14ac:dyDescent="0.25">
      <c r="A231" s="13"/>
      <c r="B231" s="13"/>
      <c r="C231" s="13"/>
      <c r="D231" s="13"/>
      <c r="E231" s="48"/>
      <c r="F231" s="13"/>
      <c r="G231" s="13"/>
      <c r="H231" s="13"/>
      <c r="I231" s="13"/>
      <c r="J231" s="13"/>
      <c r="K231" s="13"/>
    </row>
    <row r="232" spans="1:11" s="12" customFormat="1" x14ac:dyDescent="0.25">
      <c r="A232" s="13"/>
      <c r="B232" s="13"/>
      <c r="C232" s="13"/>
      <c r="D232" s="13"/>
      <c r="E232" s="48"/>
      <c r="F232" s="13"/>
      <c r="G232" s="13"/>
      <c r="H232" s="13"/>
      <c r="I232" s="13"/>
      <c r="J232" s="13"/>
      <c r="K232" s="13"/>
    </row>
    <row r="233" spans="1:11" s="12" customFormat="1" x14ac:dyDescent="0.25">
      <c r="A233" s="13"/>
      <c r="B233" s="13"/>
      <c r="C233" s="13"/>
      <c r="D233" s="13"/>
      <c r="E233" s="48"/>
      <c r="F233" s="13"/>
      <c r="G233" s="13"/>
      <c r="H233" s="13"/>
      <c r="I233" s="13"/>
      <c r="J233" s="13"/>
      <c r="K233" s="13"/>
    </row>
    <row r="234" spans="1:11" s="12" customFormat="1" x14ac:dyDescent="0.25">
      <c r="A234" s="13"/>
      <c r="B234" s="13"/>
      <c r="C234" s="13"/>
      <c r="D234" s="13"/>
      <c r="E234" s="48"/>
      <c r="F234" s="13"/>
      <c r="G234" s="13"/>
      <c r="H234" s="13"/>
      <c r="I234" s="13"/>
      <c r="J234" s="13"/>
      <c r="K234" s="13"/>
    </row>
    <row r="235" spans="1:11" s="12" customFormat="1" x14ac:dyDescent="0.25">
      <c r="A235" s="13"/>
      <c r="B235" s="13"/>
      <c r="C235" s="13"/>
      <c r="D235" s="13"/>
      <c r="E235" s="48"/>
      <c r="F235" s="13"/>
      <c r="G235" s="13"/>
      <c r="H235" s="13"/>
      <c r="I235" s="13"/>
      <c r="J235" s="13"/>
      <c r="K235" s="13"/>
    </row>
    <row r="236" spans="1:11" s="12" customFormat="1" x14ac:dyDescent="0.25">
      <c r="A236" s="13"/>
      <c r="B236" s="13"/>
      <c r="C236" s="13"/>
      <c r="D236" s="13"/>
      <c r="E236" s="48"/>
      <c r="F236" s="13"/>
      <c r="G236" s="13"/>
      <c r="H236" s="13"/>
      <c r="I236" s="13"/>
      <c r="J236" s="13"/>
      <c r="K236" s="13"/>
    </row>
    <row r="237" spans="1:11" s="12" customFormat="1" x14ac:dyDescent="0.25">
      <c r="A237" s="13"/>
      <c r="B237" s="13"/>
      <c r="C237" s="13"/>
      <c r="D237" s="13"/>
      <c r="E237" s="48"/>
      <c r="F237" s="13"/>
      <c r="G237" s="13"/>
      <c r="H237" s="13"/>
      <c r="I237" s="13"/>
      <c r="J237" s="13"/>
      <c r="K237" s="13"/>
    </row>
    <row r="238" spans="1:11" s="12" customFormat="1" x14ac:dyDescent="0.25">
      <c r="A238" s="13"/>
      <c r="B238" s="13"/>
      <c r="C238" s="13"/>
      <c r="D238" s="13"/>
      <c r="E238" s="48"/>
      <c r="F238" s="13"/>
      <c r="G238" s="13"/>
      <c r="H238" s="13"/>
      <c r="I238" s="13"/>
      <c r="J238" s="13"/>
      <c r="K238" s="13"/>
    </row>
    <row r="239" spans="1:11" s="12" customFormat="1" x14ac:dyDescent="0.25">
      <c r="A239" s="13"/>
      <c r="B239" s="13"/>
      <c r="C239" s="13"/>
      <c r="D239" s="13"/>
      <c r="E239" s="48"/>
      <c r="F239" s="13"/>
      <c r="G239" s="13"/>
      <c r="H239" s="13"/>
      <c r="I239" s="13"/>
      <c r="J239" s="13"/>
      <c r="K239" s="13"/>
    </row>
    <row r="240" spans="1:11" s="12" customFormat="1" x14ac:dyDescent="0.25">
      <c r="A240" s="13"/>
      <c r="B240" s="13"/>
      <c r="C240" s="13"/>
      <c r="D240" s="13"/>
      <c r="E240" s="48"/>
      <c r="F240" s="13"/>
      <c r="G240" s="13"/>
      <c r="H240" s="13"/>
      <c r="I240" s="13"/>
      <c r="J240" s="13"/>
      <c r="K240" s="13"/>
    </row>
    <row r="241" spans="1:11" s="12" customFormat="1" x14ac:dyDescent="0.25">
      <c r="A241" s="13"/>
      <c r="B241" s="13"/>
      <c r="C241" s="13"/>
      <c r="D241" s="13"/>
      <c r="E241" s="48"/>
      <c r="F241" s="13"/>
      <c r="G241" s="13"/>
      <c r="H241" s="13"/>
      <c r="I241" s="13"/>
      <c r="J241" s="13"/>
      <c r="K241" s="13"/>
    </row>
    <row r="242" spans="1:11" s="12" customFormat="1" x14ac:dyDescent="0.25">
      <c r="A242" s="13"/>
      <c r="B242" s="13"/>
      <c r="C242" s="13"/>
      <c r="D242" s="13"/>
      <c r="E242" s="48"/>
      <c r="F242" s="13"/>
      <c r="G242" s="13"/>
      <c r="H242" s="13"/>
      <c r="I242" s="13"/>
      <c r="J242" s="13"/>
      <c r="K242" s="13"/>
    </row>
    <row r="243" spans="1:11" s="12" customFormat="1" x14ac:dyDescent="0.25">
      <c r="A243" s="13"/>
      <c r="B243" s="13"/>
      <c r="C243" s="13"/>
      <c r="D243" s="13"/>
      <c r="E243" s="48"/>
      <c r="F243" s="13"/>
      <c r="G243" s="13"/>
      <c r="H243" s="13"/>
      <c r="I243" s="13"/>
      <c r="J243" s="13"/>
      <c r="K243" s="13"/>
    </row>
    <row r="244" spans="1:11" s="12" customFormat="1" x14ac:dyDescent="0.25">
      <c r="A244" s="13"/>
      <c r="B244" s="13"/>
      <c r="C244" s="13"/>
      <c r="D244" s="13"/>
      <c r="E244" s="48"/>
      <c r="F244" s="13"/>
      <c r="G244" s="13"/>
      <c r="H244" s="13"/>
      <c r="I244" s="13"/>
      <c r="J244" s="13"/>
      <c r="K244" s="13"/>
    </row>
    <row r="245" spans="1:11" s="12" customFormat="1" x14ac:dyDescent="0.25">
      <c r="A245" s="13"/>
      <c r="B245" s="13"/>
      <c r="C245" s="13"/>
      <c r="D245" s="13"/>
      <c r="E245" s="48"/>
      <c r="F245" s="13"/>
      <c r="G245" s="13"/>
      <c r="H245" s="13"/>
      <c r="I245" s="13"/>
      <c r="J245" s="13"/>
      <c r="K245" s="13"/>
    </row>
    <row r="246" spans="1:11" s="12" customFormat="1" x14ac:dyDescent="0.25">
      <c r="A246" s="13"/>
      <c r="B246" s="13"/>
      <c r="C246" s="13"/>
      <c r="D246" s="13"/>
      <c r="E246" s="48"/>
      <c r="F246" s="13"/>
      <c r="G246" s="13"/>
      <c r="H246" s="13"/>
      <c r="I246" s="13"/>
      <c r="J246" s="13"/>
      <c r="K246" s="13"/>
    </row>
    <row r="247" spans="1:11" s="12" customFormat="1" x14ac:dyDescent="0.25">
      <c r="A247" s="13"/>
      <c r="B247" s="13"/>
      <c r="C247" s="13"/>
      <c r="D247" s="13"/>
      <c r="E247" s="48"/>
      <c r="F247" s="13"/>
      <c r="G247" s="13"/>
      <c r="H247" s="13"/>
      <c r="I247" s="13"/>
      <c r="J247" s="13"/>
      <c r="K247" s="13"/>
    </row>
    <row r="248" spans="1:11" s="12" customFormat="1" x14ac:dyDescent="0.25">
      <c r="A248" s="13"/>
      <c r="B248" s="13"/>
      <c r="C248" s="13"/>
      <c r="D248" s="13"/>
      <c r="E248" s="48"/>
      <c r="F248" s="13"/>
      <c r="G248" s="13"/>
      <c r="H248" s="13"/>
      <c r="I248" s="13"/>
      <c r="J248" s="13"/>
      <c r="K248" s="13"/>
    </row>
    <row r="249" spans="1:11" s="12" customFormat="1" x14ac:dyDescent="0.25">
      <c r="A249" s="13"/>
      <c r="B249" s="13"/>
      <c r="C249" s="13"/>
      <c r="D249" s="13"/>
      <c r="E249" s="48"/>
      <c r="F249" s="13"/>
      <c r="G249" s="13"/>
      <c r="H249" s="13"/>
      <c r="I249" s="13"/>
      <c r="J249" s="13"/>
      <c r="K249" s="13"/>
    </row>
    <row r="250" spans="1:11" s="12" customFormat="1" x14ac:dyDescent="0.25">
      <c r="A250" s="13"/>
      <c r="B250" s="13"/>
      <c r="C250" s="13"/>
      <c r="D250" s="13"/>
      <c r="E250" s="48"/>
      <c r="F250" s="13"/>
      <c r="G250" s="13"/>
      <c r="H250" s="13"/>
      <c r="I250" s="13"/>
      <c r="J250" s="13"/>
      <c r="K250" s="13"/>
    </row>
    <row r="251" spans="1:11" s="12" customFormat="1" x14ac:dyDescent="0.25">
      <c r="A251" s="13"/>
      <c r="B251" s="13"/>
      <c r="C251" s="13"/>
      <c r="D251" s="13"/>
      <c r="E251" s="48"/>
      <c r="F251" s="13"/>
      <c r="G251" s="13"/>
      <c r="H251" s="13"/>
      <c r="I251" s="13"/>
      <c r="J251" s="13"/>
      <c r="K251" s="13"/>
    </row>
    <row r="252" spans="1:11" s="12" customFormat="1" x14ac:dyDescent="0.25">
      <c r="A252" s="13"/>
      <c r="B252" s="13"/>
      <c r="C252" s="13"/>
      <c r="D252" s="13"/>
      <c r="E252" s="48"/>
      <c r="F252" s="13"/>
      <c r="G252" s="13"/>
      <c r="H252" s="13"/>
      <c r="I252" s="13"/>
      <c r="J252" s="13"/>
      <c r="K252" s="13"/>
    </row>
    <row r="253" spans="1:11" s="12" customFormat="1" x14ac:dyDescent="0.25">
      <c r="A253" s="13"/>
      <c r="B253" s="13"/>
      <c r="C253" s="13"/>
      <c r="D253" s="13"/>
      <c r="E253" s="48"/>
      <c r="F253" s="13"/>
      <c r="G253" s="13"/>
      <c r="H253" s="13"/>
      <c r="I253" s="13"/>
      <c r="J253" s="13"/>
      <c r="K253" s="13"/>
    </row>
    <row r="254" spans="1:11" s="12" customFormat="1" x14ac:dyDescent="0.25">
      <c r="A254" s="13"/>
      <c r="B254" s="13"/>
      <c r="C254" s="13"/>
      <c r="D254" s="13"/>
      <c r="E254" s="48"/>
      <c r="F254" s="13"/>
      <c r="G254" s="13"/>
      <c r="H254" s="13"/>
      <c r="I254" s="13"/>
      <c r="J254" s="13"/>
      <c r="K254" s="13"/>
    </row>
    <row r="255" spans="1:11" s="12" customFormat="1" x14ac:dyDescent="0.25">
      <c r="A255" s="13"/>
      <c r="B255" s="13"/>
      <c r="C255" s="13"/>
      <c r="D255" s="13"/>
      <c r="E255" s="48"/>
      <c r="F255" s="13"/>
      <c r="G255" s="13"/>
      <c r="H255" s="13"/>
      <c r="I255" s="13"/>
      <c r="J255" s="13"/>
      <c r="K255" s="13"/>
    </row>
    <row r="256" spans="1:11" s="12" customFormat="1" x14ac:dyDescent="0.25">
      <c r="A256" s="13"/>
      <c r="B256" s="13"/>
      <c r="C256" s="13"/>
      <c r="D256" s="13"/>
      <c r="E256" s="48"/>
      <c r="F256" s="13"/>
      <c r="G256" s="13"/>
      <c r="H256" s="13"/>
      <c r="I256" s="13"/>
      <c r="J256" s="13"/>
      <c r="K256" s="13"/>
    </row>
    <row r="257" spans="1:11" s="12" customFormat="1" x14ac:dyDescent="0.25">
      <c r="A257" s="13"/>
      <c r="B257" s="13"/>
      <c r="C257" s="13"/>
      <c r="D257" s="13"/>
      <c r="E257" s="48"/>
      <c r="F257" s="13"/>
      <c r="G257" s="13"/>
      <c r="H257" s="13"/>
      <c r="I257" s="13"/>
      <c r="J257" s="13"/>
      <c r="K257" s="13"/>
    </row>
    <row r="258" spans="1:11" s="12" customFormat="1" x14ac:dyDescent="0.25">
      <c r="A258" s="13"/>
      <c r="B258" s="13"/>
      <c r="C258" s="13"/>
      <c r="D258" s="13"/>
      <c r="E258" s="48"/>
      <c r="F258" s="13"/>
      <c r="G258" s="13"/>
      <c r="H258" s="13"/>
      <c r="I258" s="13"/>
      <c r="J258" s="13"/>
      <c r="K258" s="13"/>
    </row>
    <row r="259" spans="1:11" s="12" customFormat="1" x14ac:dyDescent="0.25">
      <c r="A259" s="13"/>
      <c r="B259" s="13"/>
      <c r="C259" s="13"/>
      <c r="D259" s="13"/>
      <c r="E259" s="48"/>
      <c r="F259" s="13"/>
      <c r="G259" s="13"/>
      <c r="H259" s="13"/>
      <c r="I259" s="13"/>
      <c r="J259" s="13"/>
      <c r="K259" s="13"/>
    </row>
    <row r="260" spans="1:11" s="12" customFormat="1" x14ac:dyDescent="0.25">
      <c r="A260" s="13"/>
      <c r="B260" s="13"/>
      <c r="C260" s="13"/>
      <c r="D260" s="13"/>
      <c r="E260" s="48"/>
      <c r="F260" s="13"/>
      <c r="G260" s="13"/>
      <c r="H260" s="13"/>
      <c r="I260" s="13"/>
      <c r="J260" s="13"/>
      <c r="K260" s="13"/>
    </row>
    <row r="261" spans="1:11" s="12" customFormat="1" x14ac:dyDescent="0.25">
      <c r="A261" s="13"/>
      <c r="B261" s="13"/>
      <c r="C261" s="13"/>
      <c r="D261" s="13"/>
      <c r="E261" s="48"/>
      <c r="F261" s="13"/>
      <c r="G261" s="13"/>
      <c r="H261" s="13"/>
      <c r="I261" s="13"/>
      <c r="J261" s="13"/>
      <c r="K261" s="13"/>
    </row>
    <row r="262" spans="1:11" s="12" customFormat="1" x14ac:dyDescent="0.25">
      <c r="A262" s="13"/>
      <c r="B262" s="13"/>
      <c r="C262" s="13"/>
      <c r="D262" s="13"/>
      <c r="E262" s="48"/>
      <c r="F262" s="13"/>
      <c r="G262" s="13"/>
      <c r="H262" s="13"/>
      <c r="I262" s="13"/>
      <c r="J262" s="13"/>
      <c r="K262" s="13"/>
    </row>
    <row r="263" spans="1:11" s="12" customFormat="1" x14ac:dyDescent="0.25">
      <c r="A263" s="13"/>
      <c r="B263" s="13"/>
      <c r="C263" s="13"/>
      <c r="D263" s="13"/>
      <c r="E263" s="48"/>
      <c r="F263" s="13"/>
      <c r="G263" s="13"/>
      <c r="H263" s="13"/>
      <c r="I263" s="13"/>
      <c r="J263" s="13"/>
      <c r="K263" s="13"/>
    </row>
    <row r="264" spans="1:11" s="12" customFormat="1" x14ac:dyDescent="0.25">
      <c r="A264" s="13"/>
      <c r="B264" s="13"/>
      <c r="C264" s="13"/>
      <c r="D264" s="13"/>
      <c r="E264" s="48"/>
      <c r="F264" s="13"/>
      <c r="G264" s="13"/>
      <c r="H264" s="13"/>
      <c r="I264" s="13"/>
      <c r="J264" s="13"/>
      <c r="K264" s="13"/>
    </row>
    <row r="265" spans="1:11" s="12" customFormat="1" x14ac:dyDescent="0.25">
      <c r="A265" s="13"/>
      <c r="B265" s="13"/>
      <c r="C265" s="13"/>
      <c r="D265" s="13"/>
      <c r="E265" s="48"/>
      <c r="F265" s="13"/>
      <c r="G265" s="13"/>
      <c r="H265" s="13"/>
      <c r="I265" s="13"/>
      <c r="J265" s="13"/>
      <c r="K265" s="13"/>
    </row>
    <row r="266" spans="1:11" s="12" customFormat="1" x14ac:dyDescent="0.25">
      <c r="A266" s="13"/>
      <c r="B266" s="13"/>
      <c r="C266" s="13"/>
      <c r="D266" s="13"/>
      <c r="E266" s="48"/>
      <c r="F266" s="13"/>
      <c r="G266" s="13"/>
      <c r="H266" s="13"/>
      <c r="I266" s="13"/>
      <c r="J266" s="13"/>
      <c r="K266" s="13"/>
    </row>
    <row r="267" spans="1:11" s="12" customFormat="1" x14ac:dyDescent="0.25">
      <c r="A267" s="13"/>
      <c r="B267" s="13"/>
      <c r="C267" s="13"/>
      <c r="D267" s="13"/>
      <c r="E267" s="48"/>
      <c r="F267" s="13"/>
      <c r="G267" s="13"/>
      <c r="H267" s="13"/>
      <c r="I267" s="13"/>
      <c r="J267" s="13"/>
      <c r="K267" s="13"/>
    </row>
    <row r="268" spans="1:11" s="12" customFormat="1" x14ac:dyDescent="0.25">
      <c r="A268" s="13"/>
      <c r="B268" s="13"/>
      <c r="C268" s="13"/>
      <c r="D268" s="13"/>
      <c r="E268" s="48"/>
      <c r="F268" s="13"/>
      <c r="G268" s="13"/>
      <c r="H268" s="13"/>
      <c r="I268" s="13"/>
      <c r="J268" s="13"/>
      <c r="K268" s="13"/>
    </row>
    <row r="269" spans="1:11" s="12" customFormat="1" x14ac:dyDescent="0.25">
      <c r="A269" s="13"/>
      <c r="B269" s="13"/>
      <c r="C269" s="13"/>
      <c r="D269" s="13"/>
      <c r="E269" s="48"/>
      <c r="F269" s="13"/>
      <c r="G269" s="13"/>
      <c r="H269" s="13"/>
      <c r="I269" s="13"/>
      <c r="J269" s="13"/>
      <c r="K269" s="13"/>
    </row>
    <row r="270" spans="1:11" s="12" customFormat="1" x14ac:dyDescent="0.25">
      <c r="A270" s="13"/>
      <c r="B270" s="13"/>
      <c r="C270" s="13"/>
      <c r="D270" s="13"/>
      <c r="E270" s="48"/>
      <c r="F270" s="13"/>
      <c r="G270" s="13"/>
      <c r="H270" s="13"/>
      <c r="I270" s="13"/>
      <c r="J270" s="13"/>
      <c r="K270" s="13"/>
    </row>
    <row r="271" spans="1:11" s="12" customFormat="1" x14ac:dyDescent="0.25">
      <c r="A271" s="13"/>
      <c r="B271" s="13"/>
      <c r="C271" s="13"/>
      <c r="D271" s="13"/>
      <c r="E271" s="48"/>
      <c r="F271" s="13"/>
      <c r="G271" s="13"/>
      <c r="H271" s="13"/>
      <c r="I271" s="13"/>
      <c r="J271" s="13"/>
      <c r="K271" s="13"/>
    </row>
    <row r="272" spans="1:11" s="12" customFormat="1" x14ac:dyDescent="0.25">
      <c r="A272" s="13"/>
      <c r="B272" s="13"/>
      <c r="C272" s="13"/>
      <c r="D272" s="13"/>
      <c r="E272" s="48"/>
      <c r="F272" s="13"/>
      <c r="G272" s="13"/>
      <c r="H272" s="13"/>
      <c r="I272" s="13"/>
      <c r="J272" s="13"/>
      <c r="K272" s="13"/>
    </row>
    <row r="273" spans="1:11" s="12" customFormat="1" x14ac:dyDescent="0.25">
      <c r="A273" s="13"/>
      <c r="B273" s="13"/>
      <c r="C273" s="13"/>
      <c r="D273" s="13"/>
      <c r="E273" s="48"/>
      <c r="F273" s="13"/>
      <c r="G273" s="13"/>
      <c r="H273" s="13"/>
      <c r="I273" s="13"/>
      <c r="J273" s="13"/>
      <c r="K273" s="13"/>
    </row>
    <row r="274" spans="1:11" s="12" customFormat="1" x14ac:dyDescent="0.25">
      <c r="A274" s="13"/>
      <c r="B274" s="13"/>
      <c r="C274" s="13"/>
      <c r="D274" s="13"/>
      <c r="E274" s="48"/>
      <c r="F274" s="13"/>
      <c r="G274" s="13"/>
      <c r="H274" s="13"/>
      <c r="I274" s="13"/>
      <c r="J274" s="13"/>
      <c r="K274" s="13"/>
    </row>
    <row r="275" spans="1:11" s="12" customFormat="1" x14ac:dyDescent="0.25">
      <c r="A275" s="13"/>
      <c r="B275" s="13"/>
      <c r="C275" s="13"/>
      <c r="D275" s="13"/>
      <c r="E275" s="48"/>
      <c r="F275" s="13"/>
      <c r="G275" s="13"/>
      <c r="H275" s="13"/>
      <c r="I275" s="13"/>
      <c r="J275" s="13"/>
      <c r="K275" s="13"/>
    </row>
    <row r="276" spans="1:11" s="12" customFormat="1" x14ac:dyDescent="0.25">
      <c r="A276" s="13"/>
      <c r="B276" s="13"/>
      <c r="C276" s="13"/>
      <c r="D276" s="13"/>
      <c r="E276" s="48"/>
      <c r="F276" s="13"/>
      <c r="G276" s="13"/>
      <c r="H276" s="13"/>
      <c r="I276" s="13"/>
      <c r="J276" s="13"/>
      <c r="K276" s="13"/>
    </row>
    <row r="277" spans="1:11" s="12" customFormat="1" x14ac:dyDescent="0.25">
      <c r="A277" s="13"/>
      <c r="B277" s="13"/>
      <c r="C277" s="13"/>
      <c r="D277" s="13"/>
      <c r="E277" s="48"/>
      <c r="F277" s="13"/>
      <c r="G277" s="13"/>
      <c r="H277" s="13"/>
      <c r="I277" s="13"/>
      <c r="J277" s="13"/>
      <c r="K277" s="13"/>
    </row>
    <row r="278" spans="1:11" s="12" customFormat="1" x14ac:dyDescent="0.25">
      <c r="A278" s="13"/>
      <c r="B278" s="13"/>
      <c r="C278" s="13"/>
      <c r="D278" s="13"/>
      <c r="E278" s="48"/>
      <c r="F278" s="13"/>
      <c r="G278" s="13"/>
      <c r="H278" s="13"/>
      <c r="I278" s="13"/>
      <c r="J278" s="13"/>
      <c r="K278" s="13"/>
    </row>
    <row r="279" spans="1:11" s="12" customFormat="1" x14ac:dyDescent="0.25">
      <c r="A279" s="13"/>
      <c r="B279" s="13"/>
      <c r="C279" s="13"/>
      <c r="D279" s="13"/>
      <c r="E279" s="48"/>
      <c r="F279" s="13"/>
      <c r="G279" s="13"/>
      <c r="H279" s="13"/>
      <c r="I279" s="13"/>
      <c r="J279" s="13"/>
      <c r="K279" s="13"/>
    </row>
    <row r="280" spans="1:11" s="12" customFormat="1" x14ac:dyDescent="0.25">
      <c r="A280" s="13"/>
      <c r="B280" s="13"/>
      <c r="C280" s="13"/>
      <c r="D280" s="13"/>
      <c r="E280" s="48"/>
      <c r="F280" s="13"/>
      <c r="G280" s="13"/>
      <c r="H280" s="13"/>
      <c r="I280" s="13"/>
      <c r="J280" s="13"/>
      <c r="K280" s="13"/>
    </row>
    <row r="281" spans="1:11" s="12" customFormat="1" x14ac:dyDescent="0.25">
      <c r="A281" s="13"/>
      <c r="B281" s="13"/>
      <c r="C281" s="13"/>
      <c r="D281" s="13"/>
      <c r="E281" s="48"/>
      <c r="F281" s="13"/>
      <c r="G281" s="13"/>
      <c r="H281" s="13"/>
      <c r="I281" s="13"/>
      <c r="J281" s="13"/>
      <c r="K281" s="13"/>
    </row>
    <row r="282" spans="1:11" s="12" customFormat="1" x14ac:dyDescent="0.25">
      <c r="A282" s="13"/>
      <c r="B282" s="13"/>
      <c r="C282" s="13"/>
      <c r="D282" s="13"/>
      <c r="E282" s="48"/>
      <c r="F282" s="13"/>
      <c r="G282" s="13"/>
      <c r="H282" s="13"/>
      <c r="I282" s="13"/>
      <c r="J282" s="13"/>
      <c r="K282" s="13"/>
    </row>
    <row r="283" spans="1:11" s="12" customFormat="1" x14ac:dyDescent="0.25">
      <c r="A283" s="13"/>
      <c r="B283" s="13"/>
      <c r="C283" s="13"/>
      <c r="D283" s="13"/>
      <c r="E283" s="48"/>
      <c r="F283" s="13"/>
      <c r="G283" s="13"/>
      <c r="H283" s="13"/>
      <c r="I283" s="13"/>
      <c r="J283" s="13"/>
      <c r="K283" s="13"/>
    </row>
    <row r="284" spans="1:11" s="12" customFormat="1" x14ac:dyDescent="0.25">
      <c r="A284" s="13"/>
      <c r="B284" s="13"/>
      <c r="C284" s="13"/>
      <c r="D284" s="13"/>
      <c r="E284" s="48"/>
      <c r="F284" s="13"/>
      <c r="G284" s="13"/>
      <c r="H284" s="13"/>
      <c r="I284" s="13"/>
      <c r="J284" s="13"/>
      <c r="K284" s="13"/>
    </row>
    <row r="285" spans="1:11" s="12" customFormat="1" x14ac:dyDescent="0.25">
      <c r="A285" s="13"/>
      <c r="B285" s="13"/>
      <c r="C285" s="13"/>
      <c r="D285" s="13"/>
      <c r="E285" s="48"/>
      <c r="F285" s="13"/>
      <c r="G285" s="13"/>
      <c r="H285" s="13"/>
      <c r="I285" s="13"/>
      <c r="J285" s="13"/>
      <c r="K285" s="13"/>
    </row>
    <row r="286" spans="1:11" s="12" customFormat="1" x14ac:dyDescent="0.25">
      <c r="A286" s="13"/>
      <c r="B286" s="13"/>
      <c r="C286" s="13"/>
      <c r="D286" s="13"/>
      <c r="E286" s="48"/>
      <c r="F286" s="13"/>
      <c r="G286" s="13"/>
      <c r="H286" s="13"/>
      <c r="I286" s="13"/>
      <c r="J286" s="13"/>
      <c r="K286" s="13"/>
    </row>
    <row r="287" spans="1:11" s="12" customFormat="1" x14ac:dyDescent="0.25">
      <c r="A287" s="13"/>
      <c r="B287" s="13"/>
      <c r="C287" s="13"/>
      <c r="D287" s="13"/>
      <c r="E287" s="48"/>
      <c r="F287" s="13"/>
      <c r="G287" s="13"/>
      <c r="H287" s="13"/>
      <c r="I287" s="13"/>
      <c r="J287" s="13"/>
      <c r="K287" s="13"/>
    </row>
    <row r="288" spans="1:11" s="12" customFormat="1" x14ac:dyDescent="0.25">
      <c r="A288" s="13"/>
      <c r="B288" s="13"/>
      <c r="C288" s="13"/>
      <c r="D288" s="13"/>
      <c r="E288" s="48"/>
      <c r="F288" s="13"/>
      <c r="G288" s="13"/>
      <c r="H288" s="13"/>
      <c r="I288" s="13"/>
      <c r="J288" s="13"/>
      <c r="K288" s="13"/>
    </row>
    <row r="289" spans="1:11" s="12" customFormat="1" x14ac:dyDescent="0.25">
      <c r="A289" s="13"/>
      <c r="B289" s="13"/>
      <c r="C289" s="13"/>
      <c r="D289" s="13"/>
      <c r="E289" s="48"/>
      <c r="F289" s="13"/>
      <c r="G289" s="13"/>
      <c r="H289" s="13"/>
      <c r="I289" s="13"/>
      <c r="J289" s="13"/>
      <c r="K289" s="13"/>
    </row>
    <row r="290" spans="1:11" s="12" customFormat="1" x14ac:dyDescent="0.25">
      <c r="A290" s="13"/>
      <c r="B290" s="13"/>
      <c r="C290" s="13"/>
      <c r="D290" s="13"/>
      <c r="E290" s="48"/>
      <c r="F290" s="13"/>
      <c r="G290" s="13"/>
      <c r="H290" s="13"/>
      <c r="I290" s="13"/>
      <c r="J290" s="13"/>
      <c r="K290" s="13"/>
    </row>
    <row r="291" spans="1:11" s="12" customFormat="1" x14ac:dyDescent="0.25">
      <c r="A291" s="13"/>
      <c r="B291" s="13"/>
      <c r="C291" s="13"/>
      <c r="D291" s="13"/>
      <c r="E291" s="48"/>
      <c r="F291" s="13"/>
      <c r="G291" s="13"/>
      <c r="H291" s="13"/>
      <c r="I291" s="13"/>
      <c r="J291" s="13"/>
      <c r="K291" s="13"/>
    </row>
    <row r="292" spans="1:11" s="12" customFormat="1" x14ac:dyDescent="0.25">
      <c r="A292" s="13"/>
      <c r="B292" s="13"/>
      <c r="C292" s="13"/>
      <c r="D292" s="13"/>
      <c r="E292" s="48"/>
      <c r="F292" s="13"/>
      <c r="G292" s="13"/>
      <c r="H292" s="13"/>
      <c r="I292" s="13"/>
      <c r="J292" s="13"/>
      <c r="K292" s="13"/>
    </row>
    <row r="293" spans="1:11" s="12" customFormat="1" x14ac:dyDescent="0.25">
      <c r="A293" s="13"/>
      <c r="B293" s="13"/>
      <c r="C293" s="13"/>
      <c r="D293" s="13"/>
      <c r="E293" s="48"/>
      <c r="F293" s="13"/>
      <c r="G293" s="13"/>
      <c r="H293" s="13"/>
      <c r="I293" s="13"/>
      <c r="J293" s="13"/>
      <c r="K293" s="13"/>
    </row>
    <row r="294" spans="1:11" s="12" customFormat="1" x14ac:dyDescent="0.25">
      <c r="A294" s="13"/>
      <c r="B294" s="13"/>
      <c r="C294" s="13"/>
      <c r="D294" s="13"/>
      <c r="E294" s="48"/>
      <c r="F294" s="13"/>
      <c r="G294" s="13"/>
      <c r="H294" s="13"/>
      <c r="I294" s="13"/>
      <c r="J294" s="13"/>
      <c r="K294" s="13"/>
    </row>
    <row r="295" spans="1:11" s="12" customFormat="1" x14ac:dyDescent="0.25">
      <c r="A295" s="13"/>
      <c r="B295" s="13"/>
      <c r="C295" s="13"/>
      <c r="D295" s="13"/>
      <c r="E295" s="48"/>
      <c r="F295" s="13"/>
      <c r="G295" s="13"/>
      <c r="H295" s="13"/>
      <c r="I295" s="13"/>
      <c r="J295" s="13"/>
      <c r="K295" s="13"/>
    </row>
    <row r="296" spans="1:11" s="12" customFormat="1" x14ac:dyDescent="0.25">
      <c r="A296" s="13"/>
      <c r="B296" s="13"/>
      <c r="C296" s="13"/>
      <c r="D296" s="13"/>
      <c r="E296" s="48"/>
      <c r="F296" s="13"/>
      <c r="G296" s="13"/>
      <c r="H296" s="13"/>
      <c r="I296" s="13"/>
      <c r="J296" s="13"/>
      <c r="K296" s="13"/>
    </row>
    <row r="297" spans="1:11" s="12" customFormat="1" x14ac:dyDescent="0.25">
      <c r="A297" s="13"/>
      <c r="B297" s="13"/>
      <c r="C297" s="13"/>
      <c r="D297" s="13"/>
      <c r="E297" s="48"/>
      <c r="F297" s="13"/>
      <c r="G297" s="13"/>
      <c r="H297" s="13"/>
      <c r="I297" s="13"/>
      <c r="J297" s="13"/>
      <c r="K297" s="13"/>
    </row>
    <row r="298" spans="1:11" s="12" customFormat="1" x14ac:dyDescent="0.25">
      <c r="A298" s="13"/>
      <c r="B298" s="13"/>
      <c r="C298" s="13"/>
      <c r="D298" s="13"/>
      <c r="E298" s="48"/>
      <c r="F298" s="13"/>
      <c r="G298" s="13"/>
      <c r="H298" s="13"/>
      <c r="I298" s="13"/>
      <c r="J298" s="13"/>
      <c r="K298" s="13"/>
    </row>
    <row r="299" spans="1:11" s="12" customFormat="1" x14ac:dyDescent="0.25">
      <c r="A299" s="13"/>
      <c r="B299" s="13"/>
      <c r="C299" s="13"/>
      <c r="D299" s="13"/>
      <c r="E299" s="48"/>
      <c r="F299" s="13"/>
      <c r="G299" s="13"/>
      <c r="H299" s="13"/>
      <c r="I299" s="13"/>
      <c r="J299" s="13"/>
      <c r="K299" s="13"/>
    </row>
    <row r="300" spans="1:11" s="12" customFormat="1" x14ac:dyDescent="0.25">
      <c r="A300" s="13"/>
      <c r="B300" s="13"/>
      <c r="C300" s="13"/>
      <c r="D300" s="13"/>
      <c r="E300" s="48"/>
      <c r="F300" s="13"/>
      <c r="G300" s="13"/>
      <c r="H300" s="13"/>
      <c r="I300" s="13"/>
      <c r="J300" s="13"/>
      <c r="K300" s="13"/>
    </row>
    <row r="301" spans="1:11" s="12" customFormat="1" x14ac:dyDescent="0.25">
      <c r="A301" s="13"/>
      <c r="B301" s="13"/>
      <c r="C301" s="13"/>
      <c r="D301" s="13"/>
      <c r="E301" s="48"/>
      <c r="F301" s="13"/>
      <c r="G301" s="13"/>
      <c r="H301" s="13"/>
      <c r="I301" s="13"/>
      <c r="J301" s="13"/>
      <c r="K301" s="13"/>
    </row>
    <row r="302" spans="1:11" s="12" customFormat="1" x14ac:dyDescent="0.25">
      <c r="A302" s="13"/>
      <c r="B302" s="13"/>
      <c r="C302" s="13"/>
      <c r="D302" s="13"/>
      <c r="E302" s="48"/>
      <c r="F302" s="13"/>
      <c r="G302" s="13"/>
      <c r="H302" s="13"/>
      <c r="I302" s="13"/>
      <c r="J302" s="13"/>
      <c r="K302" s="13"/>
    </row>
    <row r="303" spans="1:11" s="12" customFormat="1" x14ac:dyDescent="0.25">
      <c r="A303" s="13"/>
      <c r="B303" s="13"/>
      <c r="C303" s="13"/>
      <c r="D303" s="13"/>
      <c r="E303" s="48"/>
      <c r="F303" s="13"/>
      <c r="G303" s="13"/>
      <c r="H303" s="13"/>
      <c r="I303" s="13"/>
      <c r="J303" s="13"/>
      <c r="K303" s="13"/>
    </row>
    <row r="304" spans="1:11" s="12" customFormat="1" x14ac:dyDescent="0.25">
      <c r="A304" s="13"/>
      <c r="B304" s="13"/>
      <c r="C304" s="13"/>
      <c r="D304" s="13"/>
      <c r="E304" s="48"/>
      <c r="F304" s="13"/>
      <c r="G304" s="13"/>
      <c r="H304" s="13"/>
      <c r="I304" s="13"/>
      <c r="J304" s="13"/>
      <c r="K304" s="13"/>
    </row>
    <row r="305" spans="1:11" s="12" customFormat="1" x14ac:dyDescent="0.25">
      <c r="A305" s="13"/>
      <c r="B305" s="13"/>
      <c r="C305" s="13"/>
      <c r="D305" s="13"/>
      <c r="E305" s="48"/>
      <c r="F305" s="13"/>
      <c r="G305" s="13"/>
      <c r="H305" s="13"/>
      <c r="I305" s="13"/>
      <c r="J305" s="13"/>
      <c r="K305" s="13"/>
    </row>
    <row r="306" spans="1:11" s="12" customFormat="1" x14ac:dyDescent="0.25">
      <c r="A306" s="13"/>
      <c r="B306" s="13"/>
      <c r="C306" s="13"/>
      <c r="D306" s="13"/>
      <c r="E306" s="48"/>
      <c r="F306" s="13"/>
      <c r="G306" s="13"/>
      <c r="H306" s="13"/>
      <c r="I306" s="13"/>
      <c r="J306" s="13"/>
      <c r="K306" s="13"/>
    </row>
    <row r="307" spans="1:11" s="12" customFormat="1" x14ac:dyDescent="0.25">
      <c r="A307" s="13"/>
      <c r="B307" s="13"/>
      <c r="C307" s="13"/>
      <c r="D307" s="13"/>
      <c r="E307" s="48"/>
      <c r="F307" s="13"/>
      <c r="G307" s="13"/>
      <c r="H307" s="13"/>
      <c r="I307" s="13"/>
      <c r="J307" s="13"/>
      <c r="K307" s="13"/>
    </row>
    <row r="308" spans="1:11" s="12" customFormat="1" x14ac:dyDescent="0.25">
      <c r="A308" s="13"/>
      <c r="B308" s="13"/>
      <c r="C308" s="13"/>
      <c r="D308" s="13"/>
      <c r="E308" s="48"/>
      <c r="F308" s="13"/>
      <c r="G308" s="13"/>
      <c r="H308" s="13"/>
      <c r="I308" s="13"/>
      <c r="J308" s="13"/>
      <c r="K308" s="13"/>
    </row>
    <row r="309" spans="1:11" s="12" customFormat="1" x14ac:dyDescent="0.25">
      <c r="A309" s="13"/>
      <c r="B309" s="13"/>
      <c r="C309" s="13"/>
      <c r="D309" s="13"/>
      <c r="E309" s="48"/>
      <c r="F309" s="13"/>
      <c r="G309" s="13"/>
      <c r="H309" s="13"/>
      <c r="I309" s="13"/>
      <c r="J309" s="13"/>
      <c r="K309" s="13"/>
    </row>
    <row r="310" spans="1:11" s="12" customFormat="1" x14ac:dyDescent="0.25">
      <c r="A310" s="13"/>
      <c r="B310" s="13"/>
      <c r="C310" s="13"/>
      <c r="D310" s="13"/>
      <c r="E310" s="48"/>
      <c r="F310" s="13"/>
      <c r="G310" s="13"/>
      <c r="H310" s="13"/>
      <c r="I310" s="13"/>
      <c r="J310" s="13"/>
      <c r="K310" s="13"/>
    </row>
    <row r="311" spans="1:11" s="12" customFormat="1" x14ac:dyDescent="0.25">
      <c r="A311" s="13"/>
      <c r="B311" s="13"/>
      <c r="C311" s="13"/>
      <c r="D311" s="13"/>
      <c r="E311" s="48"/>
      <c r="F311" s="13"/>
      <c r="G311" s="13"/>
      <c r="H311" s="13"/>
      <c r="I311" s="13"/>
      <c r="J311" s="13"/>
      <c r="K311" s="13"/>
    </row>
    <row r="312" spans="1:11" s="12" customFormat="1" x14ac:dyDescent="0.25">
      <c r="A312" s="13"/>
      <c r="B312" s="13"/>
      <c r="C312" s="13"/>
      <c r="D312" s="13"/>
      <c r="E312" s="48"/>
      <c r="F312" s="13"/>
      <c r="G312" s="13"/>
      <c r="H312" s="13"/>
      <c r="I312" s="13"/>
      <c r="J312" s="13"/>
      <c r="K312" s="13"/>
    </row>
    <row r="313" spans="1:11" s="12" customFormat="1" x14ac:dyDescent="0.25">
      <c r="A313" s="13"/>
      <c r="B313" s="13"/>
      <c r="C313" s="13"/>
      <c r="D313" s="13"/>
      <c r="E313" s="48"/>
      <c r="F313" s="13"/>
      <c r="G313" s="13"/>
      <c r="H313" s="13"/>
      <c r="I313" s="13"/>
      <c r="J313" s="13"/>
      <c r="K313" s="13"/>
    </row>
    <row r="314" spans="1:11" s="12" customFormat="1" x14ac:dyDescent="0.25">
      <c r="A314" s="13"/>
      <c r="B314" s="13"/>
      <c r="C314" s="13"/>
      <c r="D314" s="13"/>
      <c r="E314" s="48"/>
      <c r="F314" s="13"/>
      <c r="G314" s="13"/>
      <c r="H314" s="13"/>
      <c r="I314" s="13"/>
      <c r="J314" s="13"/>
      <c r="K314" s="13"/>
    </row>
    <row r="315" spans="1:11" s="12" customFormat="1" x14ac:dyDescent="0.25">
      <c r="A315" s="13"/>
      <c r="B315" s="13"/>
      <c r="C315" s="13"/>
      <c r="D315" s="13"/>
      <c r="E315" s="48"/>
      <c r="F315" s="13"/>
      <c r="G315" s="13"/>
      <c r="H315" s="13"/>
      <c r="I315" s="13"/>
      <c r="J315" s="13"/>
      <c r="K315" s="13"/>
    </row>
    <row r="316" spans="1:11" s="12" customFormat="1" x14ac:dyDescent="0.25">
      <c r="A316" s="13"/>
      <c r="B316" s="13"/>
      <c r="C316" s="13"/>
      <c r="D316" s="13"/>
      <c r="E316" s="48"/>
      <c r="F316" s="13"/>
      <c r="G316" s="13"/>
      <c r="H316" s="13"/>
      <c r="I316" s="13"/>
      <c r="J316" s="13"/>
      <c r="K316" s="13"/>
    </row>
    <row r="317" spans="1:11" s="12" customFormat="1" x14ac:dyDescent="0.25">
      <c r="A317" s="13"/>
      <c r="B317" s="13"/>
      <c r="C317" s="13"/>
      <c r="D317" s="13"/>
      <c r="E317" s="48"/>
      <c r="F317" s="13"/>
      <c r="G317" s="13"/>
      <c r="H317" s="13"/>
      <c r="I317" s="13"/>
      <c r="J317" s="13"/>
      <c r="K317" s="13"/>
    </row>
    <row r="318" spans="1:11" s="12" customFormat="1" x14ac:dyDescent="0.25">
      <c r="A318" s="13"/>
      <c r="B318" s="13"/>
      <c r="C318" s="13"/>
      <c r="D318" s="13"/>
      <c r="E318" s="48"/>
      <c r="F318" s="13"/>
      <c r="G318" s="13"/>
      <c r="H318" s="13"/>
      <c r="I318" s="13"/>
      <c r="J318" s="13"/>
      <c r="K318" s="13"/>
    </row>
    <row r="319" spans="1:11" s="12" customFormat="1" x14ac:dyDescent="0.25">
      <c r="A319" s="13"/>
      <c r="B319" s="13"/>
      <c r="C319" s="13"/>
      <c r="D319" s="13"/>
      <c r="E319" s="48"/>
      <c r="F319" s="13"/>
      <c r="G319" s="13"/>
      <c r="H319" s="13"/>
      <c r="I319" s="13"/>
      <c r="J319" s="13"/>
      <c r="K319" s="13"/>
    </row>
    <row r="320" spans="1:11" s="12" customFormat="1" x14ac:dyDescent="0.25">
      <c r="A320" s="13"/>
      <c r="B320" s="13"/>
      <c r="C320" s="13"/>
      <c r="D320" s="13"/>
      <c r="E320" s="48"/>
      <c r="F320" s="13"/>
      <c r="G320" s="13"/>
      <c r="H320" s="13"/>
      <c r="I320" s="13"/>
      <c r="J320" s="13"/>
      <c r="K320" s="13"/>
    </row>
    <row r="321" spans="1:11" s="12" customFormat="1" x14ac:dyDescent="0.25">
      <c r="A321" s="13"/>
      <c r="B321" s="13"/>
      <c r="C321" s="13"/>
      <c r="D321" s="13"/>
      <c r="E321" s="48"/>
      <c r="F321" s="13"/>
      <c r="G321" s="13"/>
      <c r="H321" s="13"/>
      <c r="I321" s="13"/>
      <c r="J321" s="13"/>
      <c r="K321" s="13"/>
    </row>
    <row r="322" spans="1:11" s="12" customFormat="1" x14ac:dyDescent="0.25">
      <c r="A322" s="13"/>
      <c r="B322" s="13"/>
      <c r="C322" s="13"/>
      <c r="D322" s="13"/>
      <c r="E322" s="48"/>
      <c r="F322" s="13"/>
      <c r="G322" s="13"/>
      <c r="H322" s="13"/>
      <c r="I322" s="13"/>
      <c r="J322" s="13"/>
      <c r="K322" s="13"/>
    </row>
    <row r="323" spans="1:11" s="12" customFormat="1" x14ac:dyDescent="0.25">
      <c r="A323" s="13"/>
      <c r="B323" s="13"/>
      <c r="C323" s="13"/>
      <c r="D323" s="13"/>
      <c r="E323" s="48"/>
      <c r="F323" s="13"/>
      <c r="G323" s="13"/>
      <c r="H323" s="13"/>
      <c r="I323" s="13"/>
      <c r="J323" s="13"/>
      <c r="K323" s="13"/>
    </row>
    <row r="324" spans="1:11" s="12" customFormat="1" x14ac:dyDescent="0.25">
      <c r="A324" s="13"/>
      <c r="B324" s="13"/>
      <c r="C324" s="13"/>
      <c r="D324" s="13"/>
      <c r="E324" s="48"/>
      <c r="F324" s="13"/>
      <c r="G324" s="13"/>
      <c r="H324" s="13"/>
      <c r="I324" s="13"/>
      <c r="J324" s="13"/>
      <c r="K324" s="13"/>
    </row>
    <row r="325" spans="1:11" s="12" customFormat="1" x14ac:dyDescent="0.25">
      <c r="A325" s="13"/>
      <c r="B325" s="13"/>
      <c r="C325" s="13"/>
      <c r="D325" s="13"/>
      <c r="E325" s="48"/>
      <c r="F325" s="13"/>
      <c r="G325" s="13"/>
      <c r="H325" s="13"/>
      <c r="I325" s="13"/>
      <c r="J325" s="13"/>
      <c r="K325" s="13"/>
    </row>
    <row r="326" spans="1:11" s="12" customFormat="1" x14ac:dyDescent="0.25">
      <c r="A326" s="13"/>
      <c r="B326" s="13"/>
      <c r="C326" s="13"/>
      <c r="D326" s="13"/>
      <c r="E326" s="48"/>
      <c r="F326" s="13"/>
      <c r="G326" s="13"/>
      <c r="H326" s="13"/>
      <c r="I326" s="13"/>
      <c r="J326" s="13"/>
      <c r="K326" s="13"/>
    </row>
    <row r="327" spans="1:11" s="12" customFormat="1" x14ac:dyDescent="0.25">
      <c r="A327" s="13"/>
      <c r="B327" s="13"/>
      <c r="C327" s="13"/>
      <c r="D327" s="13"/>
      <c r="E327" s="48"/>
      <c r="F327" s="13"/>
      <c r="G327" s="13"/>
      <c r="H327" s="13"/>
      <c r="I327" s="13"/>
      <c r="J327" s="13"/>
      <c r="K327" s="13"/>
    </row>
    <row r="328" spans="1:11" s="12" customFormat="1" x14ac:dyDescent="0.25">
      <c r="A328" s="13"/>
      <c r="B328" s="13"/>
      <c r="C328" s="13"/>
      <c r="D328" s="13"/>
      <c r="E328" s="48"/>
      <c r="F328" s="13"/>
      <c r="G328" s="13"/>
      <c r="H328" s="13"/>
      <c r="I328" s="13"/>
      <c r="J328" s="13"/>
      <c r="K328" s="13"/>
    </row>
    <row r="329" spans="1:11" s="12" customFormat="1" x14ac:dyDescent="0.25">
      <c r="A329" s="13"/>
      <c r="B329" s="13"/>
      <c r="C329" s="13"/>
      <c r="D329" s="13"/>
      <c r="E329" s="48"/>
      <c r="F329" s="13"/>
      <c r="G329" s="13"/>
      <c r="H329" s="13"/>
      <c r="I329" s="13"/>
      <c r="J329" s="13"/>
      <c r="K329" s="13"/>
    </row>
    <row r="330" spans="1:11" s="12" customFormat="1" x14ac:dyDescent="0.25">
      <c r="A330" s="13"/>
      <c r="B330" s="13"/>
      <c r="C330" s="13"/>
      <c r="D330" s="13"/>
      <c r="E330" s="48"/>
      <c r="F330" s="13"/>
      <c r="G330" s="13"/>
      <c r="H330" s="13"/>
      <c r="I330" s="13"/>
      <c r="J330" s="13"/>
      <c r="K330" s="13"/>
    </row>
    <row r="331" spans="1:11" s="12" customFormat="1" x14ac:dyDescent="0.25">
      <c r="A331" s="13"/>
      <c r="B331" s="13"/>
      <c r="C331" s="13"/>
      <c r="D331" s="13"/>
      <c r="E331" s="48"/>
      <c r="F331" s="13"/>
      <c r="G331" s="13"/>
      <c r="H331" s="13"/>
      <c r="I331" s="13"/>
      <c r="J331" s="13"/>
      <c r="K331" s="13"/>
    </row>
    <row r="332" spans="1:11" s="12" customFormat="1" x14ac:dyDescent="0.25">
      <c r="A332" s="13"/>
      <c r="B332" s="13"/>
      <c r="C332" s="13"/>
      <c r="D332" s="13"/>
      <c r="E332" s="48"/>
      <c r="F332" s="13"/>
      <c r="G332" s="13"/>
      <c r="H332" s="13"/>
      <c r="I332" s="13"/>
      <c r="J332" s="13"/>
      <c r="K332" s="13"/>
    </row>
    <row r="333" spans="1:11" s="12" customFormat="1" x14ac:dyDescent="0.25">
      <c r="A333" s="13"/>
      <c r="B333" s="13"/>
      <c r="C333" s="13"/>
      <c r="D333" s="13"/>
      <c r="E333" s="48"/>
      <c r="F333" s="13"/>
      <c r="G333" s="13"/>
      <c r="H333" s="13"/>
      <c r="I333" s="13"/>
      <c r="J333" s="13"/>
      <c r="K333" s="13"/>
    </row>
    <row r="334" spans="1:11" s="12" customFormat="1" x14ac:dyDescent="0.25">
      <c r="A334" s="13"/>
      <c r="B334" s="13"/>
      <c r="C334" s="13"/>
      <c r="D334" s="13"/>
      <c r="E334" s="48"/>
      <c r="F334" s="13"/>
      <c r="G334" s="13"/>
      <c r="H334" s="13"/>
      <c r="I334" s="13"/>
      <c r="J334" s="13"/>
      <c r="K334" s="13"/>
    </row>
    <row r="335" spans="1:11" s="12" customFormat="1" x14ac:dyDescent="0.25">
      <c r="A335" s="13"/>
      <c r="B335" s="13"/>
      <c r="C335" s="13"/>
      <c r="D335" s="13"/>
      <c r="E335" s="48"/>
      <c r="F335" s="13"/>
      <c r="G335" s="13"/>
      <c r="H335" s="13"/>
      <c r="I335" s="13"/>
      <c r="J335" s="13"/>
      <c r="K335" s="13"/>
    </row>
    <row r="336" spans="1:11" s="12" customFormat="1" x14ac:dyDescent="0.25">
      <c r="A336" s="13"/>
      <c r="B336" s="13"/>
      <c r="C336" s="13"/>
      <c r="D336" s="13"/>
      <c r="E336" s="48"/>
      <c r="F336" s="13"/>
      <c r="G336" s="13"/>
      <c r="H336" s="13"/>
      <c r="I336" s="13"/>
      <c r="J336" s="13"/>
      <c r="K336" s="13"/>
    </row>
    <row r="337" spans="1:11" s="12" customFormat="1" x14ac:dyDescent="0.25">
      <c r="A337" s="13"/>
      <c r="B337" s="13"/>
      <c r="C337" s="13"/>
      <c r="D337" s="13"/>
      <c r="E337" s="48"/>
      <c r="F337" s="13"/>
      <c r="G337" s="13"/>
      <c r="H337" s="13"/>
      <c r="I337" s="13"/>
      <c r="J337" s="13"/>
      <c r="K337" s="13"/>
    </row>
    <row r="338" spans="1:11" s="12" customFormat="1" x14ac:dyDescent="0.25">
      <c r="A338" s="13"/>
      <c r="B338" s="13"/>
      <c r="C338" s="13"/>
      <c r="D338" s="13"/>
      <c r="E338" s="48"/>
      <c r="F338" s="13"/>
      <c r="G338" s="13"/>
      <c r="H338" s="13"/>
      <c r="I338" s="13"/>
      <c r="J338" s="13"/>
      <c r="K338" s="13"/>
    </row>
    <row r="339" spans="1:11" s="12" customFormat="1" x14ac:dyDescent="0.25">
      <c r="A339" s="13"/>
      <c r="B339" s="13"/>
      <c r="C339" s="13"/>
      <c r="D339" s="13"/>
      <c r="E339" s="48"/>
      <c r="F339" s="13"/>
      <c r="G339" s="13"/>
      <c r="H339" s="13"/>
      <c r="I339" s="13"/>
      <c r="J339" s="13"/>
      <c r="K339" s="13"/>
    </row>
    <row r="340" spans="1:11" s="12" customFormat="1" x14ac:dyDescent="0.25">
      <c r="A340" s="13"/>
      <c r="B340" s="13"/>
      <c r="C340" s="13"/>
      <c r="D340" s="13"/>
      <c r="E340" s="48"/>
      <c r="F340" s="13"/>
      <c r="G340" s="13"/>
      <c r="H340" s="13"/>
      <c r="I340" s="13"/>
      <c r="J340" s="13"/>
      <c r="K340" s="13"/>
    </row>
    <row r="341" spans="1:11" s="12" customFormat="1" x14ac:dyDescent="0.25">
      <c r="A341" s="13"/>
      <c r="B341" s="13"/>
      <c r="C341" s="13"/>
      <c r="D341" s="13"/>
      <c r="E341" s="48"/>
      <c r="F341" s="13"/>
      <c r="G341" s="13"/>
      <c r="H341" s="13"/>
      <c r="I341" s="13"/>
      <c r="J341" s="13"/>
      <c r="K341" s="13"/>
    </row>
    <row r="342" spans="1:11" s="12" customFormat="1" x14ac:dyDescent="0.25">
      <c r="A342" s="13"/>
      <c r="B342" s="13"/>
      <c r="C342" s="13"/>
      <c r="D342" s="13"/>
      <c r="E342" s="48"/>
      <c r="F342" s="13"/>
      <c r="G342" s="13"/>
      <c r="H342" s="13"/>
      <c r="I342" s="13"/>
      <c r="J342" s="13"/>
      <c r="K342" s="13"/>
    </row>
    <row r="343" spans="1:11" s="12" customFormat="1" x14ac:dyDescent="0.25">
      <c r="A343" s="13"/>
      <c r="B343" s="13"/>
      <c r="C343" s="13"/>
      <c r="D343" s="13"/>
      <c r="E343" s="48"/>
      <c r="F343" s="13"/>
      <c r="G343" s="13"/>
      <c r="H343" s="13"/>
      <c r="I343" s="13"/>
      <c r="J343" s="13"/>
      <c r="K343" s="13"/>
    </row>
    <row r="344" spans="1:11" s="12" customFormat="1" x14ac:dyDescent="0.25">
      <c r="A344" s="13"/>
      <c r="B344" s="13"/>
      <c r="C344" s="13"/>
      <c r="D344" s="13"/>
      <c r="E344" s="48"/>
      <c r="F344" s="13"/>
      <c r="G344" s="13"/>
      <c r="H344" s="13"/>
      <c r="I344" s="13"/>
      <c r="J344" s="13"/>
      <c r="K344" s="13"/>
    </row>
    <row r="345" spans="1:11" s="12" customFormat="1" x14ac:dyDescent="0.25">
      <c r="A345" s="13"/>
      <c r="B345" s="13"/>
      <c r="C345" s="13"/>
      <c r="D345" s="13"/>
      <c r="E345" s="48"/>
      <c r="F345" s="13"/>
      <c r="G345" s="13"/>
      <c r="H345" s="13"/>
      <c r="I345" s="13"/>
      <c r="J345" s="13"/>
      <c r="K345" s="13"/>
    </row>
    <row r="346" spans="1:11" s="12" customFormat="1" x14ac:dyDescent="0.25">
      <c r="A346" s="13"/>
      <c r="B346" s="13"/>
      <c r="C346" s="13"/>
      <c r="D346" s="13"/>
      <c r="E346" s="48"/>
      <c r="F346" s="13"/>
      <c r="G346" s="13"/>
      <c r="H346" s="13"/>
      <c r="I346" s="13"/>
      <c r="J346" s="13"/>
      <c r="K346" s="13"/>
    </row>
    <row r="347" spans="1:11" s="12" customFormat="1" x14ac:dyDescent="0.25">
      <c r="A347" s="13"/>
      <c r="B347" s="13"/>
      <c r="C347" s="13"/>
      <c r="D347" s="13"/>
      <c r="E347" s="48"/>
      <c r="F347" s="13"/>
      <c r="G347" s="13"/>
      <c r="H347" s="13"/>
      <c r="I347" s="13"/>
      <c r="J347" s="13"/>
      <c r="K347" s="13"/>
    </row>
    <row r="348" spans="1:11" s="12" customFormat="1" x14ac:dyDescent="0.25">
      <c r="A348" s="13"/>
      <c r="B348" s="13"/>
      <c r="C348" s="13"/>
      <c r="D348" s="13"/>
      <c r="E348" s="48"/>
      <c r="F348" s="13"/>
      <c r="G348" s="13"/>
      <c r="H348" s="13"/>
      <c r="I348" s="13"/>
      <c r="J348" s="13"/>
      <c r="K348" s="13"/>
    </row>
    <row r="349" spans="1:11" s="12" customFormat="1" x14ac:dyDescent="0.25">
      <c r="A349" s="13"/>
      <c r="B349" s="13"/>
      <c r="C349" s="13"/>
      <c r="D349" s="13"/>
      <c r="E349" s="48"/>
      <c r="F349" s="13"/>
      <c r="G349" s="13"/>
      <c r="H349" s="13"/>
      <c r="I349" s="13"/>
      <c r="J349" s="13"/>
      <c r="K349" s="13"/>
    </row>
    <row r="350" spans="1:11" s="12" customFormat="1" x14ac:dyDescent="0.25">
      <c r="A350" s="13"/>
      <c r="B350" s="13"/>
      <c r="C350" s="13"/>
      <c r="D350" s="13"/>
      <c r="E350" s="48"/>
      <c r="F350" s="13"/>
      <c r="G350" s="13"/>
      <c r="H350" s="13"/>
      <c r="I350" s="13"/>
      <c r="J350" s="13"/>
      <c r="K350" s="13"/>
    </row>
    <row r="351" spans="1:11" s="12" customFormat="1" x14ac:dyDescent="0.25">
      <c r="A351" s="13"/>
      <c r="B351" s="13"/>
      <c r="C351" s="13"/>
      <c r="D351" s="13"/>
      <c r="E351" s="48"/>
      <c r="F351" s="13"/>
      <c r="G351" s="13"/>
      <c r="H351" s="13"/>
      <c r="I351" s="13"/>
      <c r="J351" s="13"/>
      <c r="K351" s="13"/>
    </row>
    <row r="352" spans="1:11" s="12" customFormat="1" x14ac:dyDescent="0.25">
      <c r="A352" s="13"/>
      <c r="B352" s="13"/>
      <c r="C352" s="13"/>
      <c r="D352" s="13"/>
      <c r="E352" s="48"/>
      <c r="F352" s="13"/>
      <c r="G352" s="13"/>
      <c r="H352" s="13"/>
      <c r="I352" s="13"/>
      <c r="J352" s="13"/>
      <c r="K352" s="13"/>
    </row>
    <row r="353" spans="1:11" s="12" customFormat="1" x14ac:dyDescent="0.25">
      <c r="A353" s="13"/>
      <c r="B353" s="13"/>
      <c r="C353" s="13"/>
      <c r="D353" s="13"/>
      <c r="E353" s="48"/>
      <c r="F353" s="13"/>
      <c r="G353" s="13"/>
      <c r="H353" s="13"/>
      <c r="I353" s="13"/>
      <c r="J353" s="13"/>
      <c r="K353" s="13"/>
    </row>
    <row r="354" spans="1:11" s="12" customFormat="1" x14ac:dyDescent="0.25">
      <c r="A354" s="13"/>
      <c r="B354" s="13"/>
      <c r="C354" s="13"/>
      <c r="D354" s="13"/>
      <c r="E354" s="48"/>
      <c r="F354" s="13"/>
      <c r="G354" s="13"/>
      <c r="H354" s="13"/>
      <c r="I354" s="13"/>
      <c r="J354" s="13"/>
      <c r="K354" s="13"/>
    </row>
    <row r="355" spans="1:11" s="12" customFormat="1" x14ac:dyDescent="0.25">
      <c r="A355" s="13"/>
      <c r="B355" s="13"/>
      <c r="C355" s="13"/>
      <c r="D355" s="13"/>
      <c r="E355" s="48"/>
      <c r="F355" s="13"/>
      <c r="G355" s="13"/>
      <c r="H355" s="13"/>
      <c r="I355" s="13"/>
      <c r="J355" s="13"/>
      <c r="K355" s="13"/>
    </row>
    <row r="356" spans="1:11" s="12" customFormat="1" x14ac:dyDescent="0.25">
      <c r="A356" s="13"/>
      <c r="B356" s="13"/>
      <c r="C356" s="13"/>
      <c r="D356" s="13"/>
      <c r="E356" s="48"/>
      <c r="F356" s="13"/>
      <c r="G356" s="13"/>
      <c r="H356" s="13"/>
      <c r="I356" s="13"/>
      <c r="J356" s="13"/>
      <c r="K356" s="13"/>
    </row>
    <row r="357" spans="1:11" s="12" customFormat="1" x14ac:dyDescent="0.25">
      <c r="A357" s="13"/>
      <c r="B357" s="13"/>
      <c r="C357" s="13"/>
      <c r="D357" s="13"/>
      <c r="E357" s="48"/>
      <c r="F357" s="13"/>
      <c r="G357" s="13"/>
      <c r="H357" s="13"/>
      <c r="I357" s="13"/>
      <c r="J357" s="13"/>
      <c r="K357" s="13"/>
    </row>
    <row r="358" spans="1:11" s="12" customFormat="1" x14ac:dyDescent="0.25">
      <c r="A358" s="13"/>
      <c r="B358" s="13"/>
      <c r="C358" s="13"/>
      <c r="D358" s="13"/>
      <c r="E358" s="48"/>
      <c r="F358" s="13"/>
      <c r="G358" s="13"/>
      <c r="H358" s="13"/>
      <c r="I358" s="13"/>
      <c r="J358" s="13"/>
      <c r="K358" s="13"/>
    </row>
    <row r="359" spans="1:11" s="12" customFormat="1" x14ac:dyDescent="0.25">
      <c r="A359" s="13"/>
      <c r="B359" s="13"/>
      <c r="C359" s="13"/>
      <c r="D359" s="13"/>
      <c r="E359" s="48"/>
      <c r="F359" s="13"/>
      <c r="G359" s="13"/>
      <c r="H359" s="13"/>
      <c r="I359" s="13"/>
      <c r="J359" s="13"/>
      <c r="K359" s="13"/>
    </row>
    <row r="360" spans="1:11" s="12" customFormat="1" x14ac:dyDescent="0.25">
      <c r="A360" s="13"/>
      <c r="B360" s="13"/>
      <c r="C360" s="13"/>
      <c r="D360" s="13"/>
      <c r="E360" s="48"/>
      <c r="F360" s="13"/>
      <c r="G360" s="13"/>
      <c r="H360" s="13"/>
      <c r="I360" s="13"/>
      <c r="J360" s="13"/>
      <c r="K360" s="13"/>
    </row>
    <row r="361" spans="1:11" s="12" customFormat="1" x14ac:dyDescent="0.25">
      <c r="A361" s="13"/>
      <c r="B361" s="13"/>
      <c r="C361" s="13"/>
      <c r="D361" s="13"/>
      <c r="E361" s="48"/>
      <c r="F361" s="13"/>
      <c r="G361" s="13"/>
      <c r="H361" s="13"/>
      <c r="I361" s="13"/>
      <c r="J361" s="13"/>
      <c r="K361" s="13"/>
    </row>
    <row r="362" spans="1:11" s="12" customFormat="1" x14ac:dyDescent="0.25">
      <c r="A362" s="13"/>
      <c r="B362" s="13"/>
      <c r="C362" s="13"/>
      <c r="D362" s="13"/>
      <c r="E362" s="48"/>
      <c r="F362" s="13"/>
      <c r="G362" s="13"/>
      <c r="H362" s="13"/>
      <c r="I362" s="13"/>
      <c r="J362" s="13"/>
      <c r="K362" s="13"/>
    </row>
    <row r="363" spans="1:11" s="12" customFormat="1" x14ac:dyDescent="0.25">
      <c r="A363" s="13"/>
      <c r="B363" s="13"/>
      <c r="C363" s="13"/>
      <c r="D363" s="13"/>
      <c r="E363" s="48"/>
      <c r="F363" s="13"/>
      <c r="G363" s="13"/>
      <c r="H363" s="13"/>
      <c r="I363" s="13"/>
      <c r="J363" s="13"/>
      <c r="K363" s="13"/>
    </row>
    <row r="364" spans="1:11" s="12" customFormat="1" x14ac:dyDescent="0.25">
      <c r="A364" s="13"/>
      <c r="B364" s="13"/>
      <c r="C364" s="13"/>
      <c r="D364" s="13"/>
      <c r="E364" s="48"/>
      <c r="F364" s="13"/>
      <c r="G364" s="13"/>
      <c r="H364" s="13"/>
      <c r="I364" s="13"/>
      <c r="J364" s="13"/>
      <c r="K364" s="13"/>
    </row>
    <row r="365" spans="1:11" s="12" customFormat="1" x14ac:dyDescent="0.25">
      <c r="A365" s="13"/>
      <c r="B365" s="13"/>
      <c r="C365" s="13"/>
      <c r="D365" s="13"/>
      <c r="E365" s="48"/>
      <c r="F365" s="13"/>
      <c r="G365" s="13"/>
      <c r="H365" s="13"/>
      <c r="I365" s="13"/>
      <c r="J365" s="13"/>
      <c r="K365" s="13"/>
    </row>
    <row r="366" spans="1:11" s="12" customFormat="1" x14ac:dyDescent="0.25">
      <c r="A366" s="13"/>
      <c r="B366" s="13"/>
      <c r="C366" s="13"/>
      <c r="D366" s="13"/>
      <c r="E366" s="48"/>
      <c r="F366" s="13"/>
      <c r="G366" s="13"/>
      <c r="H366" s="13"/>
      <c r="I366" s="13"/>
      <c r="J366" s="13"/>
      <c r="K366" s="13"/>
    </row>
    <row r="367" spans="1:11" s="12" customFormat="1" x14ac:dyDescent="0.25">
      <c r="A367" s="13"/>
      <c r="B367" s="13"/>
      <c r="C367" s="13"/>
      <c r="D367" s="13"/>
      <c r="E367" s="48"/>
      <c r="F367" s="13"/>
      <c r="G367" s="13"/>
      <c r="H367" s="13"/>
      <c r="I367" s="13"/>
      <c r="J367" s="13"/>
      <c r="K367" s="13"/>
    </row>
    <row r="368" spans="1:11" s="12" customFormat="1" x14ac:dyDescent="0.25">
      <c r="A368" s="13"/>
      <c r="B368" s="13"/>
      <c r="C368" s="13"/>
      <c r="D368" s="13"/>
      <c r="E368" s="48"/>
      <c r="F368" s="13"/>
      <c r="G368" s="13"/>
      <c r="H368" s="13"/>
      <c r="I368" s="13"/>
      <c r="J368" s="13"/>
      <c r="K368" s="13"/>
    </row>
    <row r="369" spans="1:11" s="12" customFormat="1" x14ac:dyDescent="0.25">
      <c r="A369" s="13"/>
      <c r="B369" s="13"/>
      <c r="C369" s="13"/>
      <c r="D369" s="13"/>
      <c r="E369" s="48"/>
      <c r="F369" s="13"/>
      <c r="G369" s="13"/>
      <c r="H369" s="13"/>
      <c r="I369" s="13"/>
      <c r="J369" s="13"/>
      <c r="K369" s="13"/>
    </row>
    <row r="370" spans="1:11" s="12" customFormat="1" x14ac:dyDescent="0.25">
      <c r="A370" s="13"/>
      <c r="B370" s="13"/>
      <c r="C370" s="13"/>
      <c r="D370" s="13"/>
      <c r="E370" s="48"/>
      <c r="F370" s="13"/>
      <c r="G370" s="13"/>
      <c r="H370" s="13"/>
      <c r="I370" s="13"/>
      <c r="J370" s="13"/>
      <c r="K370" s="13"/>
    </row>
    <row r="371" spans="1:11" s="12" customFormat="1" x14ac:dyDescent="0.25">
      <c r="A371" s="13"/>
      <c r="B371" s="13"/>
      <c r="C371" s="13"/>
      <c r="D371" s="13"/>
      <c r="E371" s="48"/>
      <c r="F371" s="13"/>
      <c r="G371" s="13"/>
      <c r="H371" s="13"/>
      <c r="I371" s="13"/>
      <c r="J371" s="13"/>
      <c r="K371" s="13"/>
    </row>
    <row r="372" spans="1:11" s="12" customFormat="1" x14ac:dyDescent="0.25">
      <c r="A372" s="13"/>
      <c r="B372" s="13"/>
      <c r="C372" s="13"/>
      <c r="D372" s="13"/>
      <c r="E372" s="48"/>
      <c r="F372" s="13"/>
      <c r="G372" s="13"/>
      <c r="H372" s="13"/>
      <c r="I372" s="13"/>
      <c r="J372" s="13"/>
      <c r="K372" s="13"/>
    </row>
    <row r="373" spans="1:11" s="12" customFormat="1" x14ac:dyDescent="0.25">
      <c r="A373" s="13"/>
      <c r="B373" s="13"/>
      <c r="C373" s="13"/>
      <c r="D373" s="13"/>
      <c r="E373" s="48"/>
      <c r="F373" s="13"/>
      <c r="G373" s="13"/>
      <c r="H373" s="13"/>
      <c r="I373" s="13"/>
      <c r="J373" s="13"/>
      <c r="K373" s="13"/>
    </row>
    <row r="374" spans="1:11" s="12" customFormat="1" x14ac:dyDescent="0.25">
      <c r="A374" s="13"/>
      <c r="B374" s="13"/>
      <c r="C374" s="13"/>
      <c r="D374" s="13"/>
      <c r="E374" s="48"/>
      <c r="F374" s="13"/>
      <c r="G374" s="13"/>
      <c r="H374" s="13"/>
      <c r="I374" s="13"/>
      <c r="J374" s="13"/>
      <c r="K374" s="13"/>
    </row>
    <row r="375" spans="1:11" s="12" customFormat="1" x14ac:dyDescent="0.25">
      <c r="A375" s="13"/>
      <c r="B375" s="13"/>
      <c r="C375" s="13"/>
      <c r="D375" s="13"/>
      <c r="E375" s="48"/>
      <c r="F375" s="13"/>
      <c r="G375" s="13"/>
      <c r="H375" s="13"/>
      <c r="I375" s="13"/>
      <c r="J375" s="13"/>
      <c r="K375" s="13"/>
    </row>
    <row r="376" spans="1:11" s="12" customFormat="1" x14ac:dyDescent="0.25">
      <c r="A376" s="13"/>
      <c r="B376" s="13"/>
      <c r="C376" s="13"/>
      <c r="D376" s="13"/>
      <c r="E376" s="48"/>
      <c r="F376" s="13"/>
      <c r="G376" s="13"/>
      <c r="H376" s="13"/>
      <c r="I376" s="13"/>
      <c r="J376" s="13"/>
      <c r="K376" s="13"/>
    </row>
    <row r="377" spans="1:11" s="12" customFormat="1" x14ac:dyDescent="0.25">
      <c r="A377" s="13"/>
      <c r="B377" s="13"/>
      <c r="C377" s="13"/>
      <c r="D377" s="13"/>
      <c r="E377" s="48"/>
      <c r="F377" s="13"/>
      <c r="G377" s="13"/>
      <c r="H377" s="13"/>
      <c r="I377" s="13"/>
      <c r="J377" s="13"/>
      <c r="K377" s="13"/>
    </row>
    <row r="378" spans="1:11" s="12" customFormat="1" x14ac:dyDescent="0.25">
      <c r="A378" s="13"/>
      <c r="B378" s="13"/>
      <c r="C378" s="13"/>
      <c r="D378" s="13"/>
      <c r="E378" s="48"/>
      <c r="F378" s="13"/>
      <c r="G378" s="13"/>
      <c r="H378" s="13"/>
      <c r="I378" s="13"/>
      <c r="J378" s="13"/>
      <c r="K378" s="13"/>
    </row>
    <row r="379" spans="1:11" s="12" customFormat="1" x14ac:dyDescent="0.25">
      <c r="A379" s="13"/>
      <c r="B379" s="13"/>
      <c r="C379" s="13"/>
      <c r="D379" s="13"/>
      <c r="E379" s="48"/>
      <c r="F379" s="13"/>
      <c r="G379" s="13"/>
      <c r="H379" s="13"/>
      <c r="I379" s="13"/>
      <c r="J379" s="13"/>
      <c r="K379" s="13"/>
    </row>
    <row r="380" spans="1:11" s="12" customFormat="1" x14ac:dyDescent="0.25">
      <c r="A380" s="13"/>
      <c r="B380" s="13"/>
      <c r="C380" s="13"/>
      <c r="D380" s="13"/>
      <c r="E380" s="48"/>
      <c r="F380" s="13"/>
      <c r="G380" s="13"/>
      <c r="H380" s="13"/>
      <c r="I380" s="13"/>
      <c r="J380" s="13"/>
      <c r="K380" s="13"/>
    </row>
    <row r="381" spans="1:11" s="12" customFormat="1" x14ac:dyDescent="0.25">
      <c r="A381" s="13"/>
      <c r="B381" s="13"/>
      <c r="C381" s="13"/>
      <c r="D381" s="13"/>
      <c r="E381" s="48"/>
      <c r="F381" s="13"/>
      <c r="G381" s="13"/>
      <c r="H381" s="13"/>
      <c r="I381" s="13"/>
      <c r="J381" s="13"/>
      <c r="K381" s="13"/>
    </row>
    <row r="382" spans="1:11" s="12" customFormat="1" x14ac:dyDescent="0.25">
      <c r="A382" s="13"/>
      <c r="B382" s="13"/>
      <c r="C382" s="13"/>
      <c r="D382" s="13"/>
      <c r="E382" s="48"/>
      <c r="F382" s="13"/>
      <c r="G382" s="13"/>
      <c r="H382" s="13"/>
      <c r="I382" s="13"/>
      <c r="J382" s="13"/>
      <c r="K382" s="13"/>
    </row>
    <row r="383" spans="1:11" s="12" customFormat="1" x14ac:dyDescent="0.25">
      <c r="A383" s="13"/>
      <c r="B383" s="13"/>
      <c r="C383" s="13"/>
      <c r="D383" s="13"/>
      <c r="E383" s="48"/>
      <c r="F383" s="13"/>
      <c r="G383" s="13"/>
      <c r="H383" s="13"/>
      <c r="I383" s="13"/>
      <c r="J383" s="13"/>
      <c r="K383" s="13"/>
    </row>
    <row r="384" spans="1:11" s="12" customFormat="1" x14ac:dyDescent="0.25">
      <c r="A384" s="13"/>
      <c r="B384" s="13"/>
      <c r="C384" s="13"/>
      <c r="D384" s="13"/>
      <c r="E384" s="48"/>
      <c r="F384" s="13"/>
      <c r="G384" s="13"/>
      <c r="H384" s="13"/>
      <c r="I384" s="13"/>
      <c r="J384" s="13"/>
      <c r="K384" s="13"/>
    </row>
    <row r="385" spans="1:11" s="12" customFormat="1" x14ac:dyDescent="0.25">
      <c r="A385" s="13"/>
      <c r="B385" s="13"/>
      <c r="C385" s="13"/>
      <c r="D385" s="13"/>
      <c r="E385" s="48"/>
      <c r="F385" s="13"/>
      <c r="G385" s="13"/>
      <c r="H385" s="13"/>
      <c r="I385" s="13"/>
      <c r="J385" s="13"/>
      <c r="K385" s="13"/>
    </row>
    <row r="386" spans="1:11" s="12" customFormat="1" x14ac:dyDescent="0.25">
      <c r="A386" s="13"/>
      <c r="B386" s="13"/>
      <c r="C386" s="13"/>
      <c r="D386" s="13"/>
      <c r="E386" s="48"/>
      <c r="F386" s="13"/>
      <c r="G386" s="13"/>
      <c r="H386" s="13"/>
      <c r="I386" s="13"/>
      <c r="J386" s="13"/>
      <c r="K386" s="13"/>
    </row>
    <row r="387" spans="1:11" s="12" customFormat="1" x14ac:dyDescent="0.25">
      <c r="A387" s="13"/>
      <c r="B387" s="13"/>
      <c r="C387" s="13"/>
      <c r="D387" s="13"/>
      <c r="E387" s="48"/>
      <c r="F387" s="13"/>
      <c r="G387" s="13"/>
      <c r="H387" s="13"/>
      <c r="I387" s="13"/>
      <c r="J387" s="13"/>
      <c r="K387" s="13"/>
    </row>
    <row r="388" spans="1:11" s="12" customFormat="1" x14ac:dyDescent="0.25">
      <c r="A388" s="13"/>
      <c r="B388" s="13"/>
      <c r="C388" s="13"/>
      <c r="D388" s="13"/>
      <c r="E388" s="48"/>
      <c r="F388" s="13"/>
      <c r="G388" s="13"/>
      <c r="H388" s="13"/>
      <c r="I388" s="13"/>
      <c r="J388" s="13"/>
      <c r="K388" s="13"/>
    </row>
    <row r="389" spans="1:11" s="12" customFormat="1" x14ac:dyDescent="0.25">
      <c r="A389" s="13"/>
      <c r="B389" s="13"/>
      <c r="C389" s="13"/>
      <c r="D389" s="13"/>
      <c r="E389" s="48"/>
      <c r="F389" s="13"/>
      <c r="G389" s="13"/>
      <c r="H389" s="13"/>
      <c r="I389" s="13"/>
      <c r="J389" s="13"/>
      <c r="K389" s="13"/>
    </row>
    <row r="390" spans="1:11" s="12" customFormat="1" x14ac:dyDescent="0.25">
      <c r="A390" s="13"/>
      <c r="B390" s="13"/>
      <c r="C390" s="13"/>
      <c r="D390" s="13"/>
      <c r="E390" s="48"/>
      <c r="F390" s="13"/>
      <c r="G390" s="13"/>
      <c r="H390" s="13"/>
      <c r="I390" s="13"/>
      <c r="J390" s="13"/>
      <c r="K390" s="13"/>
    </row>
    <row r="391" spans="1:11" s="12" customFormat="1" x14ac:dyDescent="0.25">
      <c r="A391" s="13"/>
      <c r="B391" s="13"/>
      <c r="C391" s="13"/>
      <c r="D391" s="13"/>
      <c r="E391" s="48"/>
      <c r="F391" s="13"/>
      <c r="G391" s="13"/>
      <c r="H391" s="13"/>
      <c r="I391" s="13"/>
      <c r="J391" s="13"/>
      <c r="K391" s="13"/>
    </row>
    <row r="392" spans="1:11" s="12" customFormat="1" x14ac:dyDescent="0.25">
      <c r="A392" s="13"/>
      <c r="B392" s="13"/>
      <c r="C392" s="13"/>
      <c r="D392" s="13"/>
      <c r="E392" s="48"/>
      <c r="F392" s="13"/>
      <c r="G392" s="13"/>
      <c r="H392" s="13"/>
      <c r="I392" s="13"/>
      <c r="J392" s="13"/>
      <c r="K392" s="13"/>
    </row>
    <row r="393" spans="1:11" s="12" customFormat="1" x14ac:dyDescent="0.25">
      <c r="A393" s="13"/>
      <c r="B393" s="13"/>
      <c r="C393" s="13"/>
      <c r="D393" s="13"/>
      <c r="E393" s="48"/>
      <c r="F393" s="13"/>
      <c r="G393" s="13"/>
      <c r="H393" s="13"/>
      <c r="I393" s="13"/>
      <c r="J393" s="13"/>
      <c r="K393" s="13"/>
    </row>
    <row r="394" spans="1:11" s="12" customFormat="1" x14ac:dyDescent="0.25">
      <c r="A394" s="13"/>
      <c r="B394" s="13"/>
      <c r="C394" s="13"/>
      <c r="D394" s="13"/>
      <c r="E394" s="48"/>
      <c r="F394" s="13"/>
      <c r="G394" s="13"/>
      <c r="H394" s="13"/>
      <c r="I394" s="13"/>
      <c r="J394" s="13"/>
      <c r="K394" s="13"/>
    </row>
    <row r="395" spans="1:11" s="12" customFormat="1" x14ac:dyDescent="0.25">
      <c r="A395" s="13"/>
      <c r="B395" s="13"/>
      <c r="C395" s="13"/>
      <c r="D395" s="13"/>
      <c r="E395" s="48"/>
      <c r="F395" s="13"/>
      <c r="G395" s="13"/>
      <c r="H395" s="13"/>
      <c r="I395" s="13"/>
      <c r="J395" s="13"/>
      <c r="K395" s="13"/>
    </row>
    <row r="396" spans="1:11" s="12" customFormat="1" x14ac:dyDescent="0.25">
      <c r="A396" s="13"/>
      <c r="B396" s="13"/>
      <c r="C396" s="13"/>
      <c r="D396" s="13"/>
      <c r="E396" s="48"/>
      <c r="F396" s="13"/>
      <c r="G396" s="13"/>
      <c r="H396" s="13"/>
      <c r="I396" s="13"/>
      <c r="J396" s="13"/>
      <c r="K396" s="13"/>
    </row>
    <row r="397" spans="1:11" s="12" customFormat="1" x14ac:dyDescent="0.25">
      <c r="A397" s="13"/>
      <c r="B397" s="13"/>
      <c r="C397" s="13"/>
      <c r="D397" s="13"/>
      <c r="E397" s="48"/>
      <c r="F397" s="13"/>
      <c r="G397" s="13"/>
      <c r="H397" s="13"/>
      <c r="I397" s="13"/>
      <c r="J397" s="13"/>
      <c r="K397" s="13"/>
    </row>
    <row r="398" spans="1:11" s="12" customFormat="1" x14ac:dyDescent="0.25">
      <c r="A398" s="13"/>
      <c r="B398" s="13"/>
      <c r="C398" s="13"/>
      <c r="D398" s="13"/>
      <c r="E398" s="48"/>
      <c r="F398" s="13"/>
      <c r="G398" s="13"/>
      <c r="H398" s="13"/>
      <c r="I398" s="13"/>
      <c r="J398" s="13"/>
      <c r="K398" s="13"/>
    </row>
    <row r="399" spans="1:11" s="12" customFormat="1" x14ac:dyDescent="0.25">
      <c r="A399" s="13"/>
      <c r="B399" s="13"/>
      <c r="C399" s="13"/>
      <c r="D399" s="13"/>
      <c r="E399" s="48"/>
      <c r="F399" s="13"/>
      <c r="G399" s="13"/>
      <c r="H399" s="13"/>
      <c r="I399" s="13"/>
      <c r="J399" s="13"/>
      <c r="K399" s="13"/>
    </row>
    <row r="400" spans="1:11" s="12" customFormat="1" x14ac:dyDescent="0.25">
      <c r="A400" s="13"/>
      <c r="B400" s="13"/>
      <c r="C400" s="13"/>
      <c r="D400" s="13"/>
      <c r="E400" s="48"/>
      <c r="F400" s="13"/>
      <c r="G400" s="13"/>
      <c r="H400" s="13"/>
      <c r="I400" s="13"/>
      <c r="J400" s="13"/>
      <c r="K400" s="13"/>
    </row>
    <row r="401" spans="1:11" s="12" customFormat="1" x14ac:dyDescent="0.25">
      <c r="A401" s="13"/>
      <c r="B401" s="13"/>
      <c r="C401" s="13"/>
      <c r="D401" s="13"/>
      <c r="E401" s="48"/>
      <c r="F401" s="13"/>
      <c r="G401" s="13"/>
      <c r="H401" s="13"/>
      <c r="I401" s="13"/>
      <c r="J401" s="13"/>
      <c r="K401" s="13"/>
    </row>
    <row r="402" spans="1:11" s="12" customFormat="1" x14ac:dyDescent="0.25">
      <c r="A402" s="13"/>
      <c r="B402" s="13"/>
      <c r="C402" s="13"/>
      <c r="D402" s="13"/>
      <c r="E402" s="48"/>
      <c r="F402" s="13"/>
      <c r="G402" s="13"/>
      <c r="H402" s="13"/>
      <c r="I402" s="13"/>
      <c r="J402" s="13"/>
      <c r="K402" s="13"/>
    </row>
    <row r="403" spans="1:11" s="12" customFormat="1" x14ac:dyDescent="0.25">
      <c r="A403" s="13"/>
      <c r="B403" s="13"/>
      <c r="C403" s="13"/>
      <c r="D403" s="13"/>
      <c r="E403" s="48"/>
      <c r="F403" s="13"/>
      <c r="G403" s="13"/>
      <c r="H403" s="13"/>
      <c r="I403" s="13"/>
      <c r="J403" s="13"/>
      <c r="K403" s="13"/>
    </row>
    <row r="404" spans="1:11" s="12" customFormat="1" x14ac:dyDescent="0.25">
      <c r="A404" s="13"/>
      <c r="B404" s="13"/>
      <c r="C404" s="13"/>
      <c r="D404" s="13"/>
      <c r="E404" s="48"/>
      <c r="F404" s="13"/>
      <c r="G404" s="13"/>
      <c r="H404" s="13"/>
      <c r="I404" s="13"/>
      <c r="J404" s="13"/>
      <c r="K404" s="13"/>
    </row>
    <row r="405" spans="1:11" s="12" customFormat="1" x14ac:dyDescent="0.25">
      <c r="A405" s="13"/>
      <c r="B405" s="13"/>
      <c r="C405" s="13"/>
      <c r="D405" s="13"/>
      <c r="E405" s="48"/>
      <c r="F405" s="13"/>
      <c r="G405" s="13"/>
      <c r="H405" s="13"/>
      <c r="I405" s="13"/>
      <c r="J405" s="13"/>
      <c r="K405" s="13"/>
    </row>
    <row r="406" spans="1:11" s="12" customFormat="1" x14ac:dyDescent="0.25">
      <c r="A406" s="13"/>
      <c r="B406" s="13"/>
      <c r="C406" s="13"/>
      <c r="D406" s="13"/>
      <c r="E406" s="48"/>
      <c r="F406" s="13"/>
      <c r="G406" s="13"/>
      <c r="H406" s="13"/>
      <c r="I406" s="13"/>
      <c r="J406" s="13"/>
      <c r="K406" s="13"/>
    </row>
    <row r="407" spans="1:11" s="12" customFormat="1" x14ac:dyDescent="0.25">
      <c r="A407" s="13"/>
      <c r="B407" s="13"/>
      <c r="C407" s="13"/>
      <c r="D407" s="13"/>
      <c r="E407" s="48"/>
      <c r="F407" s="13"/>
      <c r="G407" s="13"/>
      <c r="H407" s="13"/>
      <c r="I407" s="13"/>
      <c r="J407" s="13"/>
      <c r="K407" s="13"/>
    </row>
    <row r="408" spans="1:11" s="12" customFormat="1" x14ac:dyDescent="0.25">
      <c r="A408" s="13"/>
      <c r="B408" s="13"/>
      <c r="C408" s="13"/>
      <c r="D408" s="13"/>
      <c r="E408" s="48"/>
      <c r="F408" s="13"/>
      <c r="G408" s="13"/>
      <c r="H408" s="13"/>
      <c r="I408" s="13"/>
      <c r="J408" s="13"/>
      <c r="K408" s="13"/>
    </row>
    <row r="409" spans="1:11" s="12" customFormat="1" x14ac:dyDescent="0.25">
      <c r="A409" s="13"/>
      <c r="B409" s="13"/>
      <c r="C409" s="13"/>
      <c r="D409" s="13"/>
      <c r="E409" s="48"/>
      <c r="F409" s="13"/>
      <c r="G409" s="13"/>
      <c r="H409" s="13"/>
      <c r="I409" s="13"/>
      <c r="J409" s="13"/>
      <c r="K409" s="13"/>
    </row>
    <row r="410" spans="1:11" s="12" customFormat="1" x14ac:dyDescent="0.25">
      <c r="A410" s="13"/>
      <c r="B410" s="13"/>
      <c r="C410" s="13"/>
      <c r="D410" s="13"/>
      <c r="E410" s="48"/>
      <c r="F410" s="13"/>
      <c r="G410" s="13"/>
      <c r="H410" s="13"/>
      <c r="I410" s="13"/>
      <c r="J410" s="13"/>
      <c r="K410" s="13"/>
    </row>
    <row r="411" spans="1:11" s="12" customFormat="1" x14ac:dyDescent="0.25">
      <c r="A411" s="13"/>
      <c r="B411" s="13"/>
      <c r="C411" s="13"/>
      <c r="D411" s="13"/>
      <c r="E411" s="48"/>
      <c r="F411" s="13"/>
      <c r="G411" s="13"/>
      <c r="H411" s="13"/>
      <c r="I411" s="13"/>
      <c r="J411" s="13"/>
      <c r="K411" s="13"/>
    </row>
    <row r="412" spans="1:11" s="12" customFormat="1" x14ac:dyDescent="0.25">
      <c r="A412" s="13"/>
      <c r="B412" s="13"/>
      <c r="C412" s="13"/>
      <c r="D412" s="13"/>
      <c r="E412" s="48"/>
      <c r="F412" s="13"/>
      <c r="G412" s="13"/>
      <c r="H412" s="13"/>
      <c r="I412" s="13"/>
      <c r="J412" s="13"/>
      <c r="K412" s="13"/>
    </row>
    <row r="413" spans="1:11" s="12" customFormat="1" x14ac:dyDescent="0.25">
      <c r="A413" s="13"/>
      <c r="B413" s="13"/>
      <c r="C413" s="13"/>
      <c r="D413" s="13"/>
      <c r="E413" s="48"/>
      <c r="F413" s="13"/>
      <c r="G413" s="13"/>
      <c r="H413" s="13"/>
      <c r="I413" s="13"/>
      <c r="J413" s="13"/>
      <c r="K413" s="13"/>
    </row>
    <row r="414" spans="1:11" s="12" customFormat="1" x14ac:dyDescent="0.25">
      <c r="A414" s="13"/>
      <c r="B414" s="13"/>
      <c r="C414" s="13"/>
      <c r="D414" s="13"/>
      <c r="E414" s="48"/>
      <c r="F414" s="13"/>
      <c r="G414" s="13"/>
      <c r="H414" s="13"/>
      <c r="I414" s="13"/>
      <c r="J414" s="13"/>
      <c r="K414" s="13"/>
    </row>
    <row r="415" spans="1:11" s="12" customFormat="1" x14ac:dyDescent="0.25">
      <c r="A415" s="13"/>
      <c r="B415" s="13"/>
      <c r="C415" s="13"/>
      <c r="D415" s="13"/>
      <c r="E415" s="48"/>
      <c r="F415" s="13"/>
      <c r="G415" s="13"/>
      <c r="H415" s="13"/>
      <c r="I415" s="13"/>
      <c r="J415" s="13"/>
      <c r="K415" s="13"/>
    </row>
    <row r="416" spans="1:11" s="12" customFormat="1" x14ac:dyDescent="0.25">
      <c r="A416" s="13"/>
      <c r="B416" s="13"/>
      <c r="C416" s="13"/>
      <c r="D416" s="13"/>
      <c r="E416" s="48"/>
      <c r="F416" s="13"/>
      <c r="G416" s="13"/>
      <c r="H416" s="13"/>
      <c r="I416" s="13"/>
      <c r="J416" s="13"/>
      <c r="K416" s="13"/>
    </row>
    <row r="417" spans="1:11" s="12" customFormat="1" x14ac:dyDescent="0.25">
      <c r="A417" s="13"/>
      <c r="B417" s="13"/>
      <c r="C417" s="13"/>
      <c r="D417" s="13"/>
      <c r="E417" s="48"/>
      <c r="F417" s="13"/>
      <c r="G417" s="13"/>
      <c r="H417" s="13"/>
      <c r="I417" s="13"/>
      <c r="J417" s="13"/>
      <c r="K417" s="13"/>
    </row>
    <row r="418" spans="1:11" s="12" customFormat="1" x14ac:dyDescent="0.25">
      <c r="A418" s="13"/>
      <c r="B418" s="13"/>
      <c r="C418" s="13"/>
      <c r="D418" s="13"/>
      <c r="E418" s="48"/>
      <c r="F418" s="13"/>
      <c r="G418" s="13"/>
      <c r="H418" s="13"/>
      <c r="I418" s="13"/>
      <c r="J418" s="13"/>
      <c r="K418" s="13"/>
    </row>
    <row r="419" spans="1:11" s="12" customFormat="1" x14ac:dyDescent="0.25">
      <c r="A419" s="13"/>
      <c r="B419" s="13"/>
      <c r="C419" s="13"/>
      <c r="D419" s="13"/>
      <c r="E419" s="48"/>
      <c r="F419" s="13"/>
      <c r="G419" s="13"/>
      <c r="H419" s="13"/>
      <c r="I419" s="13"/>
      <c r="J419" s="13"/>
      <c r="K419" s="13"/>
    </row>
    <row r="420" spans="1:11" s="12" customFormat="1" x14ac:dyDescent="0.25">
      <c r="A420" s="13"/>
      <c r="B420" s="13"/>
      <c r="C420" s="13"/>
      <c r="D420" s="13"/>
      <c r="E420" s="48"/>
      <c r="F420" s="13"/>
      <c r="G420" s="13"/>
      <c r="H420" s="13"/>
      <c r="I420" s="13"/>
      <c r="J420" s="13"/>
      <c r="K420" s="13"/>
    </row>
    <row r="421" spans="1:11" s="12" customFormat="1" x14ac:dyDescent="0.25">
      <c r="A421" s="13"/>
      <c r="B421" s="13"/>
      <c r="C421" s="13"/>
      <c r="D421" s="13"/>
      <c r="E421" s="48"/>
      <c r="F421" s="13"/>
      <c r="G421" s="13"/>
      <c r="H421" s="13"/>
      <c r="I421" s="13"/>
      <c r="J421" s="13"/>
      <c r="K421" s="13"/>
    </row>
    <row r="422" spans="1:11" s="12" customFormat="1" x14ac:dyDescent="0.25">
      <c r="A422" s="13"/>
      <c r="B422" s="13"/>
      <c r="C422" s="13"/>
      <c r="D422" s="13"/>
      <c r="E422" s="48"/>
      <c r="F422" s="13"/>
      <c r="G422" s="13"/>
      <c r="H422" s="13"/>
      <c r="I422" s="13"/>
      <c r="J422" s="13"/>
      <c r="K422" s="13"/>
    </row>
    <row r="423" spans="1:11" s="12" customFormat="1" x14ac:dyDescent="0.25">
      <c r="A423" s="13"/>
      <c r="B423" s="13"/>
      <c r="C423" s="13"/>
      <c r="D423" s="13"/>
      <c r="E423" s="48"/>
      <c r="F423" s="13"/>
      <c r="G423" s="13"/>
      <c r="H423" s="13"/>
      <c r="I423" s="13"/>
      <c r="J423" s="13"/>
      <c r="K423" s="13"/>
    </row>
    <row r="424" spans="1:11" s="12" customFormat="1" x14ac:dyDescent="0.25">
      <c r="A424" s="13"/>
      <c r="B424" s="13"/>
      <c r="C424" s="13"/>
      <c r="D424" s="13"/>
      <c r="E424" s="48"/>
      <c r="F424" s="13"/>
      <c r="G424" s="13"/>
      <c r="H424" s="13"/>
      <c r="I424" s="13"/>
      <c r="J424" s="13"/>
      <c r="K424" s="13"/>
    </row>
    <row r="425" spans="1:11" s="12" customFormat="1" x14ac:dyDescent="0.25">
      <c r="A425" s="13"/>
      <c r="B425" s="13"/>
      <c r="C425" s="13"/>
      <c r="D425" s="13"/>
      <c r="E425" s="48"/>
      <c r="F425" s="13"/>
      <c r="G425" s="13"/>
      <c r="H425" s="13"/>
      <c r="I425" s="13"/>
      <c r="J425" s="13"/>
      <c r="K425" s="13"/>
    </row>
    <row r="426" spans="1:11" s="12" customFormat="1" x14ac:dyDescent="0.25">
      <c r="A426" s="13"/>
      <c r="B426" s="13"/>
      <c r="C426" s="13"/>
      <c r="D426" s="13"/>
      <c r="E426" s="48"/>
      <c r="F426" s="13"/>
      <c r="G426" s="13"/>
      <c r="H426" s="13"/>
      <c r="I426" s="13"/>
      <c r="J426" s="13"/>
      <c r="K426" s="13"/>
    </row>
    <row r="427" spans="1:11" s="12" customFormat="1" x14ac:dyDescent="0.25">
      <c r="A427" s="13"/>
      <c r="B427" s="13"/>
      <c r="C427" s="13"/>
      <c r="D427" s="13"/>
      <c r="E427" s="48"/>
      <c r="F427" s="13"/>
      <c r="G427" s="13"/>
      <c r="H427" s="13"/>
      <c r="I427" s="13"/>
      <c r="J427" s="13"/>
      <c r="K427" s="13"/>
    </row>
    <row r="428" spans="1:11" s="12" customFormat="1" x14ac:dyDescent="0.25">
      <c r="A428" s="13"/>
      <c r="B428" s="13"/>
      <c r="C428" s="13"/>
      <c r="D428" s="13"/>
      <c r="E428" s="48"/>
      <c r="F428" s="13"/>
      <c r="G428" s="13"/>
      <c r="H428" s="13"/>
      <c r="I428" s="13"/>
      <c r="J428" s="13"/>
      <c r="K428" s="13"/>
    </row>
    <row r="429" spans="1:11" s="12" customFormat="1" x14ac:dyDescent="0.25">
      <c r="A429" s="13"/>
      <c r="B429" s="13"/>
      <c r="C429" s="13"/>
      <c r="D429" s="13"/>
      <c r="E429" s="48"/>
      <c r="F429" s="13"/>
      <c r="G429" s="13"/>
      <c r="H429" s="13"/>
      <c r="I429" s="13"/>
      <c r="J429" s="13"/>
      <c r="K429" s="13"/>
    </row>
    <row r="430" spans="1:11" s="12" customFormat="1" x14ac:dyDescent="0.25">
      <c r="A430" s="13"/>
      <c r="B430" s="13"/>
      <c r="C430" s="13"/>
      <c r="D430" s="13"/>
      <c r="E430" s="48"/>
      <c r="F430" s="13"/>
      <c r="G430" s="13"/>
      <c r="H430" s="13"/>
      <c r="I430" s="13"/>
      <c r="J430" s="13"/>
      <c r="K430" s="13"/>
    </row>
    <row r="431" spans="1:11" s="12" customFormat="1" x14ac:dyDescent="0.25">
      <c r="A431" s="13"/>
      <c r="B431" s="13"/>
      <c r="C431" s="13"/>
      <c r="D431" s="13"/>
      <c r="E431" s="48"/>
      <c r="F431" s="13"/>
      <c r="G431" s="13"/>
      <c r="H431" s="13"/>
      <c r="I431" s="13"/>
      <c r="J431" s="13"/>
      <c r="K431" s="13"/>
    </row>
    <row r="432" spans="1:11" s="12" customFormat="1" x14ac:dyDescent="0.25">
      <c r="A432" s="13"/>
      <c r="B432" s="13"/>
      <c r="C432" s="13"/>
      <c r="D432" s="13"/>
      <c r="E432" s="48"/>
      <c r="F432" s="13"/>
      <c r="G432" s="13"/>
      <c r="H432" s="13"/>
      <c r="I432" s="13"/>
      <c r="J432" s="13"/>
      <c r="K432" s="13"/>
    </row>
    <row r="433" spans="1:11" s="12" customFormat="1" x14ac:dyDescent="0.25">
      <c r="A433" s="13"/>
      <c r="B433" s="13"/>
      <c r="C433" s="13"/>
      <c r="D433" s="13"/>
      <c r="E433" s="48"/>
      <c r="F433" s="13"/>
      <c r="G433" s="13"/>
      <c r="H433" s="13"/>
      <c r="I433" s="13"/>
      <c r="J433" s="13"/>
      <c r="K433" s="13"/>
    </row>
    <row r="434" spans="1:11" s="12" customFormat="1" x14ac:dyDescent="0.25">
      <c r="A434" s="13"/>
      <c r="B434" s="13"/>
      <c r="C434" s="13"/>
      <c r="D434" s="13"/>
      <c r="E434" s="48"/>
      <c r="F434" s="13"/>
      <c r="G434" s="13"/>
      <c r="H434" s="13"/>
      <c r="I434" s="13"/>
      <c r="J434" s="13"/>
      <c r="K434" s="13"/>
    </row>
    <row r="435" spans="1:11" s="12" customFormat="1" x14ac:dyDescent="0.25">
      <c r="A435" s="13"/>
      <c r="B435" s="13"/>
      <c r="C435" s="13"/>
      <c r="D435" s="13"/>
      <c r="E435" s="48"/>
      <c r="F435" s="13"/>
      <c r="G435" s="13"/>
      <c r="H435" s="13"/>
      <c r="I435" s="13"/>
      <c r="J435" s="13"/>
      <c r="K435" s="13"/>
    </row>
    <row r="436" spans="1:11" s="12" customFormat="1" x14ac:dyDescent="0.25">
      <c r="A436" s="13"/>
      <c r="B436" s="13"/>
      <c r="C436" s="13"/>
      <c r="D436" s="13"/>
      <c r="E436" s="48"/>
      <c r="F436" s="13"/>
      <c r="G436" s="13"/>
      <c r="H436" s="13"/>
      <c r="I436" s="13"/>
      <c r="J436" s="13"/>
      <c r="K436" s="13"/>
    </row>
    <row r="437" spans="1:11" s="12" customFormat="1" x14ac:dyDescent="0.25">
      <c r="A437" s="13"/>
      <c r="B437" s="13"/>
      <c r="C437" s="13"/>
      <c r="D437" s="13"/>
      <c r="E437" s="48"/>
      <c r="F437" s="13"/>
      <c r="G437" s="13"/>
      <c r="H437" s="13"/>
      <c r="I437" s="13"/>
      <c r="J437" s="13"/>
      <c r="K437" s="13"/>
    </row>
    <row r="438" spans="1:11" s="12" customFormat="1" x14ac:dyDescent="0.25">
      <c r="A438" s="13"/>
      <c r="B438" s="13"/>
      <c r="C438" s="13"/>
      <c r="D438" s="13"/>
      <c r="E438" s="48"/>
      <c r="F438" s="13"/>
      <c r="G438" s="13"/>
      <c r="H438" s="13"/>
      <c r="I438" s="13"/>
      <c r="J438" s="13"/>
      <c r="K438" s="13"/>
    </row>
    <row r="439" spans="1:11" s="12" customFormat="1" x14ac:dyDescent="0.25">
      <c r="A439" s="13"/>
      <c r="B439" s="13"/>
      <c r="C439" s="13"/>
      <c r="D439" s="13"/>
      <c r="E439" s="48"/>
      <c r="F439" s="13"/>
      <c r="G439" s="13"/>
      <c r="H439" s="13"/>
      <c r="I439" s="13"/>
      <c r="J439" s="13"/>
      <c r="K439" s="13"/>
    </row>
    <row r="440" spans="1:11" s="12" customFormat="1" x14ac:dyDescent="0.25">
      <c r="A440" s="13"/>
      <c r="B440" s="13"/>
      <c r="C440" s="13"/>
      <c r="D440" s="13"/>
      <c r="E440" s="48"/>
      <c r="F440" s="13"/>
      <c r="G440" s="13"/>
      <c r="H440" s="13"/>
      <c r="I440" s="13"/>
      <c r="J440" s="13"/>
      <c r="K440" s="13"/>
    </row>
    <row r="441" spans="1:11" s="12" customFormat="1" x14ac:dyDescent="0.25">
      <c r="A441" s="13"/>
      <c r="B441" s="13"/>
      <c r="C441" s="13"/>
      <c r="D441" s="13"/>
      <c r="E441" s="48"/>
      <c r="F441" s="13"/>
      <c r="G441" s="13"/>
      <c r="H441" s="13"/>
      <c r="I441" s="13"/>
      <c r="J441" s="13"/>
      <c r="K441" s="13"/>
    </row>
    <row r="442" spans="1:11" s="12" customFormat="1" x14ac:dyDescent="0.25">
      <c r="A442" s="13"/>
      <c r="B442" s="13"/>
      <c r="C442" s="13"/>
      <c r="D442" s="13"/>
      <c r="E442" s="48"/>
      <c r="F442" s="13"/>
      <c r="G442" s="13"/>
      <c r="H442" s="13"/>
      <c r="I442" s="13"/>
      <c r="J442" s="13"/>
      <c r="K442" s="13"/>
    </row>
    <row r="443" spans="1:11" s="12" customFormat="1" x14ac:dyDescent="0.25">
      <c r="A443" s="13"/>
      <c r="B443" s="13"/>
      <c r="C443" s="13"/>
      <c r="D443" s="13"/>
      <c r="E443" s="48"/>
      <c r="F443" s="13"/>
      <c r="G443" s="13"/>
      <c r="H443" s="13"/>
      <c r="I443" s="13"/>
      <c r="J443" s="13"/>
      <c r="K443" s="13"/>
    </row>
    <row r="444" spans="1:11" s="12" customFormat="1" x14ac:dyDescent="0.25">
      <c r="A444" s="13"/>
      <c r="B444" s="13"/>
      <c r="C444" s="13"/>
      <c r="D444" s="13"/>
      <c r="E444" s="48"/>
      <c r="F444" s="13"/>
      <c r="G444" s="13"/>
      <c r="H444" s="13"/>
      <c r="I444" s="13"/>
      <c r="J444" s="13"/>
      <c r="K444" s="13"/>
    </row>
    <row r="445" spans="1:11" s="12" customFormat="1" x14ac:dyDescent="0.25">
      <c r="A445" s="13"/>
      <c r="B445" s="13"/>
      <c r="C445" s="13"/>
      <c r="D445" s="13"/>
      <c r="E445" s="48"/>
      <c r="F445" s="13"/>
      <c r="G445" s="13"/>
      <c r="H445" s="13"/>
      <c r="I445" s="13"/>
      <c r="J445" s="13"/>
      <c r="K445" s="13"/>
    </row>
    <row r="446" spans="1:11" s="12" customFormat="1" x14ac:dyDescent="0.25">
      <c r="A446" s="13"/>
      <c r="B446" s="13"/>
      <c r="C446" s="13"/>
      <c r="D446" s="13"/>
      <c r="E446" s="48"/>
      <c r="F446" s="13"/>
      <c r="G446" s="13"/>
      <c r="H446" s="13"/>
      <c r="I446" s="13"/>
      <c r="J446" s="13"/>
      <c r="K446" s="13"/>
    </row>
    <row r="447" spans="1:11" s="12" customFormat="1" x14ac:dyDescent="0.25">
      <c r="A447" s="13"/>
      <c r="B447" s="13"/>
      <c r="C447" s="13"/>
      <c r="D447" s="13"/>
      <c r="E447" s="48"/>
      <c r="F447" s="13"/>
      <c r="G447" s="13"/>
      <c r="H447" s="13"/>
      <c r="I447" s="13"/>
      <c r="J447" s="13"/>
      <c r="K447" s="13"/>
    </row>
    <row r="448" spans="1:11" s="12" customFormat="1" x14ac:dyDescent="0.25">
      <c r="A448" s="13"/>
      <c r="B448" s="13"/>
      <c r="C448" s="13"/>
      <c r="D448" s="13"/>
      <c r="E448" s="48"/>
      <c r="F448" s="13"/>
      <c r="G448" s="13"/>
      <c r="H448" s="13"/>
      <c r="I448" s="13"/>
      <c r="J448" s="13"/>
      <c r="K448" s="13"/>
    </row>
    <row r="449" spans="1:11" s="12" customFormat="1" x14ac:dyDescent="0.25">
      <c r="A449" s="13"/>
      <c r="B449" s="13"/>
      <c r="C449" s="13"/>
      <c r="D449" s="13"/>
      <c r="E449" s="48"/>
      <c r="F449" s="13"/>
      <c r="G449" s="13"/>
      <c r="H449" s="13"/>
      <c r="I449" s="13"/>
      <c r="J449" s="13"/>
      <c r="K449" s="13"/>
    </row>
    <row r="450" spans="1:11" s="12" customFormat="1" x14ac:dyDescent="0.25">
      <c r="A450" s="13"/>
      <c r="B450" s="13"/>
      <c r="C450" s="13"/>
      <c r="D450" s="13"/>
      <c r="E450" s="48"/>
      <c r="F450" s="13"/>
      <c r="G450" s="13"/>
      <c r="H450" s="13"/>
      <c r="I450" s="13"/>
      <c r="J450" s="13"/>
      <c r="K450" s="13"/>
    </row>
    <row r="451" spans="1:11" s="12" customFormat="1" x14ac:dyDescent="0.25">
      <c r="A451" s="13"/>
      <c r="B451" s="13"/>
      <c r="C451" s="13"/>
      <c r="D451" s="13"/>
      <c r="E451" s="48"/>
      <c r="F451" s="13"/>
      <c r="G451" s="13"/>
      <c r="H451" s="13"/>
      <c r="I451" s="13"/>
      <c r="J451" s="13"/>
      <c r="K451" s="13"/>
    </row>
    <row r="452" spans="1:11" s="12" customFormat="1" x14ac:dyDescent="0.25">
      <c r="A452" s="13"/>
      <c r="B452" s="13"/>
      <c r="C452" s="13"/>
      <c r="D452" s="13"/>
      <c r="E452" s="48"/>
      <c r="F452" s="13"/>
      <c r="G452" s="13"/>
      <c r="H452" s="13"/>
      <c r="I452" s="13"/>
      <c r="J452" s="13"/>
      <c r="K452" s="13"/>
    </row>
    <row r="453" spans="1:11" s="12" customFormat="1" x14ac:dyDescent="0.25">
      <c r="A453" s="13"/>
      <c r="B453" s="13"/>
      <c r="C453" s="13"/>
      <c r="D453" s="13"/>
      <c r="E453" s="48"/>
      <c r="F453" s="13"/>
      <c r="G453" s="13"/>
      <c r="H453" s="13"/>
      <c r="I453" s="13"/>
      <c r="J453" s="13"/>
      <c r="K453" s="13"/>
    </row>
    <row r="454" spans="1:11" s="12" customFormat="1" x14ac:dyDescent="0.25">
      <c r="A454" s="13"/>
      <c r="B454" s="13"/>
      <c r="C454" s="13"/>
      <c r="D454" s="13"/>
      <c r="E454" s="48"/>
      <c r="F454" s="13"/>
      <c r="G454" s="13"/>
      <c r="H454" s="13"/>
      <c r="I454" s="13"/>
      <c r="J454" s="13"/>
      <c r="K454" s="13"/>
    </row>
    <row r="455" spans="1:11" s="12" customFormat="1" x14ac:dyDescent="0.25">
      <c r="A455" s="13"/>
      <c r="B455" s="13"/>
      <c r="C455" s="13"/>
      <c r="D455" s="13"/>
      <c r="E455" s="48"/>
      <c r="F455" s="13"/>
      <c r="G455" s="13"/>
      <c r="H455" s="13"/>
      <c r="I455" s="13"/>
      <c r="J455" s="13"/>
      <c r="K455" s="13"/>
    </row>
    <row r="456" spans="1:11" s="12" customFormat="1" x14ac:dyDescent="0.25">
      <c r="A456" s="13"/>
      <c r="B456" s="13"/>
      <c r="C456" s="13"/>
      <c r="D456" s="13"/>
      <c r="E456" s="48"/>
      <c r="F456" s="13"/>
      <c r="G456" s="13"/>
      <c r="H456" s="13"/>
      <c r="I456" s="13"/>
      <c r="J456" s="13"/>
      <c r="K456" s="13"/>
    </row>
    <row r="457" spans="1:11" s="12" customFormat="1" x14ac:dyDescent="0.25">
      <c r="A457" s="13"/>
      <c r="B457" s="13"/>
      <c r="C457" s="13"/>
      <c r="D457" s="13"/>
      <c r="E457" s="48"/>
      <c r="F457" s="13"/>
      <c r="G457" s="13"/>
      <c r="H457" s="13"/>
      <c r="I457" s="13"/>
      <c r="J457" s="13"/>
      <c r="K457" s="13"/>
    </row>
    <row r="458" spans="1:11" s="12" customFormat="1" x14ac:dyDescent="0.25">
      <c r="A458" s="13"/>
      <c r="B458" s="13"/>
      <c r="C458" s="13"/>
      <c r="D458" s="13"/>
      <c r="E458" s="48"/>
      <c r="F458" s="13"/>
      <c r="G458" s="13"/>
      <c r="H458" s="13"/>
      <c r="I458" s="13"/>
      <c r="J458" s="13"/>
      <c r="K458" s="13"/>
    </row>
    <row r="459" spans="1:11" s="12" customFormat="1" x14ac:dyDescent="0.25">
      <c r="A459" s="13"/>
      <c r="B459" s="13"/>
      <c r="C459" s="13"/>
      <c r="D459" s="13"/>
      <c r="E459" s="48"/>
      <c r="F459" s="13"/>
      <c r="G459" s="13"/>
      <c r="H459" s="13"/>
      <c r="I459" s="13"/>
      <c r="J459" s="13"/>
      <c r="K459" s="13"/>
    </row>
    <row r="460" spans="1:11" s="12" customFormat="1" x14ac:dyDescent="0.25">
      <c r="A460" s="13"/>
      <c r="B460" s="13"/>
      <c r="C460" s="13"/>
      <c r="D460" s="13"/>
      <c r="E460" s="48"/>
      <c r="F460" s="13"/>
      <c r="G460" s="13"/>
      <c r="H460" s="13"/>
      <c r="I460" s="13"/>
      <c r="J460" s="13"/>
      <c r="K460" s="13"/>
    </row>
    <row r="461" spans="1:11" s="12" customFormat="1" x14ac:dyDescent="0.25">
      <c r="A461" s="13"/>
      <c r="B461" s="13"/>
      <c r="C461" s="13"/>
      <c r="D461" s="13"/>
      <c r="E461" s="48"/>
      <c r="F461" s="13"/>
      <c r="G461" s="13"/>
      <c r="H461" s="13"/>
      <c r="I461" s="13"/>
      <c r="J461" s="13"/>
      <c r="K461" s="13"/>
    </row>
    <row r="462" spans="1:11" s="12" customFormat="1" x14ac:dyDescent="0.25">
      <c r="A462" s="13"/>
      <c r="B462" s="13"/>
      <c r="C462" s="13"/>
      <c r="D462" s="13"/>
      <c r="E462" s="48"/>
      <c r="F462" s="13"/>
      <c r="G462" s="13"/>
      <c r="H462" s="13"/>
      <c r="I462" s="13"/>
      <c r="J462" s="13"/>
      <c r="K462" s="13"/>
    </row>
    <row r="463" spans="1:11" s="12" customFormat="1" x14ac:dyDescent="0.25">
      <c r="A463" s="13"/>
      <c r="B463" s="13"/>
      <c r="C463" s="13"/>
      <c r="D463" s="13"/>
      <c r="E463" s="48"/>
      <c r="F463" s="13"/>
      <c r="G463" s="13"/>
      <c r="H463" s="13"/>
      <c r="I463" s="13"/>
      <c r="J463" s="13"/>
      <c r="K463" s="13"/>
    </row>
    <row r="464" spans="1:11" s="12" customFormat="1" x14ac:dyDescent="0.25">
      <c r="A464" s="13"/>
      <c r="B464" s="13"/>
      <c r="C464" s="13"/>
      <c r="D464" s="13"/>
      <c r="E464" s="48"/>
      <c r="F464" s="13"/>
      <c r="G464" s="13"/>
      <c r="H464" s="13"/>
      <c r="I464" s="13"/>
      <c r="J464" s="13"/>
      <c r="K464" s="13"/>
    </row>
    <row r="465" spans="1:11" s="12" customFormat="1" x14ac:dyDescent="0.25">
      <c r="A465" s="13"/>
      <c r="B465" s="13"/>
      <c r="C465" s="13"/>
      <c r="D465" s="13"/>
      <c r="E465" s="48"/>
      <c r="F465" s="13"/>
      <c r="G465" s="13"/>
      <c r="H465" s="13"/>
      <c r="I465" s="13"/>
      <c r="J465" s="13"/>
      <c r="K465" s="13"/>
    </row>
    <row r="466" spans="1:11" s="12" customFormat="1" x14ac:dyDescent="0.25">
      <c r="A466" s="13"/>
      <c r="B466" s="13"/>
      <c r="C466" s="13"/>
      <c r="D466" s="13"/>
      <c r="E466" s="48"/>
      <c r="F466" s="13"/>
      <c r="G466" s="13"/>
      <c r="H466" s="13"/>
      <c r="I466" s="13"/>
      <c r="J466" s="13"/>
      <c r="K466" s="13"/>
    </row>
    <row r="467" spans="1:11" s="12" customFormat="1" x14ac:dyDescent="0.25">
      <c r="A467" s="13"/>
      <c r="B467" s="13"/>
      <c r="C467" s="13"/>
      <c r="D467" s="13"/>
      <c r="E467" s="48"/>
      <c r="F467" s="13"/>
      <c r="G467" s="13"/>
      <c r="H467" s="13"/>
      <c r="I467" s="13"/>
      <c r="J467" s="13"/>
      <c r="K467" s="13"/>
    </row>
    <row r="468" spans="1:11" s="12" customFormat="1" x14ac:dyDescent="0.25">
      <c r="A468" s="13"/>
      <c r="B468" s="13"/>
      <c r="C468" s="13"/>
      <c r="D468" s="13"/>
      <c r="E468" s="48"/>
      <c r="F468" s="13"/>
      <c r="G468" s="13"/>
      <c r="H468" s="13"/>
      <c r="I468" s="13"/>
      <c r="J468" s="13"/>
      <c r="K468" s="13"/>
    </row>
    <row r="469" spans="1:11" s="12" customFormat="1" x14ac:dyDescent="0.25">
      <c r="A469" s="13"/>
      <c r="B469" s="13"/>
      <c r="C469" s="13"/>
      <c r="D469" s="13"/>
      <c r="E469" s="48"/>
      <c r="F469" s="13"/>
      <c r="G469" s="13"/>
      <c r="H469" s="13"/>
      <c r="I469" s="13"/>
      <c r="J469" s="13"/>
      <c r="K469" s="13"/>
    </row>
    <row r="470" spans="1:11" s="12" customFormat="1" x14ac:dyDescent="0.25">
      <c r="A470" s="13"/>
      <c r="B470" s="13"/>
      <c r="C470" s="13"/>
      <c r="D470" s="13"/>
      <c r="E470" s="48"/>
      <c r="F470" s="13"/>
      <c r="G470" s="13"/>
      <c r="H470" s="13"/>
      <c r="I470" s="13"/>
      <c r="J470" s="13"/>
      <c r="K470" s="13"/>
    </row>
    <row r="471" spans="1:11" s="12" customFormat="1" x14ac:dyDescent="0.25">
      <c r="A471" s="13"/>
      <c r="B471" s="13"/>
      <c r="C471" s="13"/>
      <c r="D471" s="13"/>
      <c r="E471" s="48"/>
      <c r="F471" s="13"/>
      <c r="G471" s="13"/>
      <c r="H471" s="13"/>
      <c r="I471" s="13"/>
      <c r="J471" s="13"/>
      <c r="K471" s="13"/>
    </row>
    <row r="472" spans="1:11" s="12" customFormat="1" x14ac:dyDescent="0.25">
      <c r="A472" s="13"/>
      <c r="B472" s="13"/>
      <c r="C472" s="13"/>
      <c r="D472" s="13"/>
      <c r="E472" s="48"/>
      <c r="F472" s="13"/>
      <c r="G472" s="13"/>
      <c r="H472" s="13"/>
      <c r="I472" s="13"/>
      <c r="J472" s="13"/>
      <c r="K472" s="13"/>
    </row>
    <row r="473" spans="1:11" s="12" customFormat="1" x14ac:dyDescent="0.25">
      <c r="A473" s="13"/>
      <c r="B473" s="13"/>
      <c r="C473" s="13"/>
      <c r="D473" s="13"/>
      <c r="E473" s="48"/>
      <c r="F473" s="13"/>
      <c r="G473" s="13"/>
      <c r="H473" s="13"/>
      <c r="I473" s="13"/>
      <c r="J473" s="13"/>
      <c r="K473" s="13"/>
    </row>
    <row r="474" spans="1:11" s="12" customFormat="1" x14ac:dyDescent="0.25">
      <c r="A474" s="13"/>
      <c r="B474" s="13"/>
      <c r="C474" s="13"/>
      <c r="D474" s="13"/>
      <c r="E474" s="48"/>
      <c r="F474" s="13"/>
      <c r="G474" s="13"/>
      <c r="H474" s="13"/>
      <c r="I474" s="13"/>
      <c r="J474" s="13"/>
      <c r="K474" s="13"/>
    </row>
    <row r="475" spans="1:11" s="12" customFormat="1" x14ac:dyDescent="0.25">
      <c r="A475" s="13"/>
      <c r="B475" s="13"/>
      <c r="C475" s="13"/>
      <c r="D475" s="13"/>
      <c r="E475" s="48"/>
      <c r="F475" s="13"/>
      <c r="G475" s="13"/>
      <c r="H475" s="13"/>
      <c r="I475" s="13"/>
      <c r="J475" s="13"/>
      <c r="K475" s="13"/>
    </row>
    <row r="476" spans="1:11" s="12" customFormat="1" x14ac:dyDescent="0.25">
      <c r="A476" s="13"/>
      <c r="B476" s="13"/>
      <c r="C476" s="13"/>
      <c r="D476" s="13"/>
      <c r="E476" s="48"/>
      <c r="F476" s="13"/>
      <c r="G476" s="13"/>
      <c r="H476" s="13"/>
      <c r="I476" s="13"/>
      <c r="J476" s="13"/>
      <c r="K476" s="13"/>
    </row>
    <row r="477" spans="1:11" s="12" customFormat="1" x14ac:dyDescent="0.25">
      <c r="A477" s="13"/>
      <c r="B477" s="13"/>
      <c r="C477" s="13"/>
      <c r="D477" s="13"/>
      <c r="E477" s="48"/>
      <c r="F477" s="13"/>
      <c r="G477" s="13"/>
      <c r="H477" s="13"/>
      <c r="I477" s="13"/>
      <c r="J477" s="13"/>
      <c r="K477" s="13"/>
    </row>
    <row r="478" spans="1:11" s="12" customFormat="1" x14ac:dyDescent="0.25">
      <c r="A478" s="13"/>
      <c r="B478" s="13"/>
      <c r="C478" s="13"/>
      <c r="D478" s="13"/>
      <c r="E478" s="48"/>
      <c r="F478" s="13"/>
      <c r="G478" s="13"/>
      <c r="H478" s="13"/>
      <c r="I478" s="13"/>
      <c r="J478" s="13"/>
      <c r="K478" s="13"/>
    </row>
    <row r="479" spans="1:11" s="12" customFormat="1" x14ac:dyDescent="0.25">
      <c r="A479" s="13"/>
      <c r="B479" s="13"/>
      <c r="C479" s="13"/>
      <c r="D479" s="13"/>
      <c r="E479" s="48"/>
      <c r="F479" s="13"/>
      <c r="G479" s="13"/>
      <c r="H479" s="13"/>
      <c r="I479" s="13"/>
      <c r="J479" s="13"/>
      <c r="K479" s="13"/>
    </row>
    <row r="480" spans="1:11" s="12" customFormat="1" x14ac:dyDescent="0.25">
      <c r="A480" s="13"/>
      <c r="B480" s="13"/>
      <c r="C480" s="13"/>
      <c r="D480" s="13"/>
      <c r="E480" s="48"/>
      <c r="F480" s="13"/>
      <c r="G480" s="13"/>
      <c r="H480" s="13"/>
      <c r="I480" s="13"/>
      <c r="J480" s="13"/>
      <c r="K480" s="13"/>
    </row>
    <row r="481" spans="1:11" s="12" customFormat="1" x14ac:dyDescent="0.25">
      <c r="A481" s="13"/>
      <c r="B481" s="13"/>
      <c r="C481" s="13"/>
      <c r="D481" s="13"/>
      <c r="E481" s="48"/>
      <c r="F481" s="13"/>
      <c r="G481" s="13"/>
      <c r="H481" s="13"/>
      <c r="I481" s="13"/>
      <c r="J481" s="13"/>
      <c r="K481" s="13"/>
    </row>
    <row r="482" spans="1:11" s="12" customFormat="1" x14ac:dyDescent="0.25">
      <c r="A482" s="13"/>
      <c r="B482" s="13"/>
      <c r="C482" s="13"/>
      <c r="D482" s="13"/>
      <c r="E482" s="48"/>
      <c r="F482" s="13"/>
      <c r="G482" s="13"/>
      <c r="H482" s="13"/>
      <c r="I482" s="13"/>
      <c r="J482" s="13"/>
      <c r="K482" s="13"/>
    </row>
    <row r="483" spans="1:11" s="12" customFormat="1" x14ac:dyDescent="0.25">
      <c r="A483" s="13"/>
      <c r="B483" s="13"/>
      <c r="C483" s="13"/>
      <c r="D483" s="13"/>
      <c r="E483" s="48"/>
      <c r="F483" s="13"/>
      <c r="G483" s="13"/>
      <c r="H483" s="13"/>
      <c r="I483" s="13"/>
      <c r="J483" s="13"/>
      <c r="K483" s="13"/>
    </row>
    <row r="484" spans="1:11" s="12" customFormat="1" x14ac:dyDescent="0.25">
      <c r="A484" s="13"/>
      <c r="B484" s="13"/>
      <c r="C484" s="13"/>
      <c r="D484" s="13"/>
      <c r="E484" s="48"/>
      <c r="F484" s="13"/>
      <c r="G484" s="13"/>
      <c r="H484" s="13"/>
      <c r="I484" s="13"/>
      <c r="J484" s="13"/>
      <c r="K484" s="13"/>
    </row>
    <row r="485" spans="1:11" s="12" customFormat="1" x14ac:dyDescent="0.25">
      <c r="A485" s="13"/>
      <c r="B485" s="13"/>
      <c r="C485" s="13"/>
      <c r="D485" s="13"/>
      <c r="E485" s="48"/>
      <c r="F485" s="13"/>
      <c r="G485" s="13"/>
      <c r="H485" s="13"/>
      <c r="I485" s="13"/>
      <c r="J485" s="13"/>
      <c r="K485" s="13"/>
    </row>
    <row r="486" spans="1:11" s="12" customFormat="1" x14ac:dyDescent="0.25">
      <c r="A486" s="13"/>
      <c r="B486" s="13"/>
      <c r="C486" s="13"/>
      <c r="D486" s="13"/>
      <c r="E486" s="48"/>
      <c r="F486" s="13"/>
      <c r="G486" s="13"/>
      <c r="H486" s="13"/>
      <c r="I486" s="13"/>
      <c r="J486" s="13"/>
      <c r="K486" s="13"/>
    </row>
    <row r="487" spans="1:11" s="12" customFormat="1" x14ac:dyDescent="0.25">
      <c r="A487" s="13"/>
      <c r="B487" s="13"/>
      <c r="C487" s="13"/>
      <c r="D487" s="13"/>
      <c r="E487" s="48"/>
      <c r="F487" s="13"/>
      <c r="G487" s="13"/>
      <c r="H487" s="13"/>
      <c r="I487" s="13"/>
      <c r="J487" s="13"/>
      <c r="K487" s="13"/>
    </row>
    <row r="488" spans="1:11" s="12" customFormat="1" x14ac:dyDescent="0.25">
      <c r="A488" s="13"/>
      <c r="B488" s="13"/>
      <c r="C488" s="13"/>
      <c r="D488" s="13"/>
      <c r="E488" s="48"/>
      <c r="F488" s="13"/>
      <c r="G488" s="13"/>
      <c r="H488" s="13"/>
      <c r="I488" s="13"/>
      <c r="J488" s="13"/>
      <c r="K488" s="13"/>
    </row>
    <row r="489" spans="1:11" s="12" customFormat="1" x14ac:dyDescent="0.25">
      <c r="A489" s="13"/>
      <c r="B489" s="13"/>
      <c r="C489" s="13"/>
      <c r="D489" s="13"/>
      <c r="E489" s="48"/>
      <c r="F489" s="13"/>
      <c r="G489" s="13"/>
      <c r="H489" s="13"/>
      <c r="I489" s="13"/>
      <c r="J489" s="13"/>
      <c r="K489" s="13"/>
    </row>
    <row r="490" spans="1:11" s="12" customFormat="1" x14ac:dyDescent="0.25">
      <c r="A490" s="13"/>
      <c r="B490" s="13"/>
      <c r="C490" s="13"/>
      <c r="D490" s="13"/>
      <c r="E490" s="48"/>
      <c r="F490" s="13"/>
      <c r="G490" s="13"/>
      <c r="H490" s="13"/>
      <c r="I490" s="13"/>
      <c r="J490" s="13"/>
      <c r="K490" s="13"/>
    </row>
    <row r="491" spans="1:11" s="12" customFormat="1" x14ac:dyDescent="0.25">
      <c r="A491" s="13"/>
      <c r="B491" s="13"/>
      <c r="C491" s="13"/>
      <c r="D491" s="13"/>
      <c r="E491" s="48"/>
      <c r="F491" s="13"/>
      <c r="G491" s="13"/>
      <c r="H491" s="13"/>
      <c r="I491" s="13"/>
      <c r="J491" s="13"/>
      <c r="K491" s="13"/>
    </row>
    <row r="492" spans="1:11" s="12" customFormat="1" x14ac:dyDescent="0.25">
      <c r="A492" s="13"/>
      <c r="B492" s="13"/>
      <c r="C492" s="13"/>
      <c r="D492" s="13"/>
      <c r="E492" s="48"/>
      <c r="F492" s="13"/>
      <c r="G492" s="13"/>
      <c r="H492" s="13"/>
      <c r="I492" s="13"/>
      <c r="J492" s="13"/>
      <c r="K492" s="13"/>
    </row>
    <row r="493" spans="1:11" s="12" customFormat="1" x14ac:dyDescent="0.25">
      <c r="A493" s="13"/>
      <c r="B493" s="13"/>
      <c r="C493" s="13"/>
      <c r="D493" s="13"/>
      <c r="E493" s="48"/>
      <c r="F493" s="13"/>
      <c r="G493" s="13"/>
      <c r="H493" s="13"/>
      <c r="I493" s="13"/>
      <c r="J493" s="13"/>
      <c r="K493" s="13"/>
    </row>
    <row r="494" spans="1:11" s="12" customFormat="1" x14ac:dyDescent="0.25">
      <c r="A494" s="18"/>
      <c r="B494" s="18"/>
      <c r="C494" s="18"/>
      <c r="D494" s="18"/>
      <c r="E494" s="49"/>
      <c r="F494" s="18"/>
      <c r="G494" s="18"/>
      <c r="H494" s="18"/>
      <c r="I494" s="18"/>
      <c r="J494" s="18"/>
      <c r="K494" s="13"/>
    </row>
    <row r="495" spans="1:11" s="12" customFormat="1" x14ac:dyDescent="0.25">
      <c r="A495" s="18"/>
      <c r="B495" s="18"/>
      <c r="C495" s="18"/>
      <c r="D495" s="18"/>
      <c r="E495" s="49"/>
      <c r="F495" s="18"/>
      <c r="G495" s="18"/>
      <c r="H495" s="18"/>
      <c r="I495" s="18"/>
      <c r="J495" s="18"/>
      <c r="K495" s="13"/>
    </row>
    <row r="496" spans="1:11" s="12" customFormat="1" x14ac:dyDescent="0.25">
      <c r="A496" s="18"/>
      <c r="B496" s="18"/>
      <c r="C496" s="18"/>
      <c r="D496" s="18"/>
      <c r="E496" s="49"/>
      <c r="F496" s="18"/>
      <c r="G496" s="18"/>
      <c r="H496" s="18"/>
      <c r="I496" s="18"/>
      <c r="J496" s="18"/>
      <c r="K496" s="13"/>
    </row>
    <row r="497" spans="1:11" s="12" customFormat="1" x14ac:dyDescent="0.25">
      <c r="A497" s="18"/>
      <c r="B497" s="18"/>
      <c r="C497" s="18"/>
      <c r="D497" s="18"/>
      <c r="E497" s="49"/>
      <c r="F497" s="18"/>
      <c r="G497" s="18"/>
      <c r="H497" s="18"/>
      <c r="I497" s="18"/>
      <c r="J497" s="18"/>
      <c r="K497" s="13"/>
    </row>
    <row r="498" spans="1:11" s="12" customFormat="1" x14ac:dyDescent="0.25">
      <c r="A498" s="18"/>
      <c r="B498" s="18"/>
      <c r="C498" s="18"/>
      <c r="D498" s="18"/>
      <c r="E498" s="49"/>
      <c r="F498" s="18"/>
      <c r="G498" s="18"/>
      <c r="H498" s="18"/>
      <c r="I498" s="18"/>
      <c r="J498" s="18"/>
      <c r="K498" s="13"/>
    </row>
    <row r="499" spans="1:11" s="12" customFormat="1" x14ac:dyDescent="0.25">
      <c r="A499" s="18"/>
      <c r="B499" s="18"/>
      <c r="C499" s="18"/>
      <c r="D499" s="18"/>
      <c r="E499" s="49"/>
      <c r="F499" s="18"/>
      <c r="G499" s="18"/>
      <c r="H499" s="18"/>
      <c r="I499" s="18"/>
      <c r="J499" s="18"/>
      <c r="K499" s="13"/>
    </row>
    <row r="500" spans="1:11" s="12" customFormat="1" x14ac:dyDescent="0.25">
      <c r="A500" s="18"/>
      <c r="B500" s="18"/>
      <c r="C500" s="18"/>
      <c r="D500" s="18"/>
      <c r="E500" s="49"/>
      <c r="F500" s="18"/>
      <c r="G500" s="18"/>
      <c r="H500" s="18"/>
      <c r="I500" s="18"/>
      <c r="J500" s="18"/>
      <c r="K500" s="13"/>
    </row>
    <row r="501" spans="1:11" s="12" customFormat="1" x14ac:dyDescent="0.25">
      <c r="A501" s="18"/>
      <c r="B501" s="18"/>
      <c r="C501" s="18"/>
      <c r="D501" s="18"/>
      <c r="E501" s="49"/>
      <c r="F501" s="18"/>
      <c r="G501" s="18"/>
      <c r="H501" s="18"/>
      <c r="I501" s="18"/>
      <c r="J501" s="18"/>
      <c r="K501" s="13"/>
    </row>
    <row r="502" spans="1:11" s="12" customFormat="1" x14ac:dyDescent="0.25">
      <c r="A502" s="18"/>
      <c r="B502" s="18"/>
      <c r="C502" s="18"/>
      <c r="D502" s="18"/>
      <c r="E502" s="49"/>
      <c r="F502" s="18"/>
      <c r="G502" s="18"/>
      <c r="H502" s="18"/>
      <c r="I502" s="18"/>
      <c r="J502" s="18"/>
      <c r="K502" s="13"/>
    </row>
    <row r="503" spans="1:11" s="12" customFormat="1" x14ac:dyDescent="0.25">
      <c r="A503" s="18"/>
      <c r="B503" s="18"/>
      <c r="C503" s="18"/>
      <c r="D503" s="18"/>
      <c r="E503" s="49"/>
      <c r="F503" s="18"/>
      <c r="G503" s="18"/>
      <c r="H503" s="18"/>
      <c r="I503" s="18"/>
      <c r="J503" s="18"/>
      <c r="K503" s="13"/>
    </row>
    <row r="504" spans="1:11" s="12" customFormat="1" x14ac:dyDescent="0.25">
      <c r="A504" s="18"/>
      <c r="B504" s="18"/>
      <c r="C504" s="18"/>
      <c r="D504" s="18"/>
      <c r="E504" s="49"/>
      <c r="F504" s="18"/>
      <c r="G504" s="18"/>
      <c r="H504" s="18"/>
      <c r="I504" s="18"/>
      <c r="J504" s="18"/>
      <c r="K504" s="13"/>
    </row>
    <row r="505" spans="1:11" s="12" customFormat="1" x14ac:dyDescent="0.25">
      <c r="A505" s="18"/>
      <c r="B505" s="18"/>
      <c r="C505" s="18"/>
      <c r="D505" s="18"/>
      <c r="E505" s="49"/>
      <c r="F505" s="18"/>
      <c r="G505" s="18"/>
      <c r="H505" s="18"/>
      <c r="I505" s="18"/>
      <c r="J505" s="18"/>
      <c r="K505" s="13"/>
    </row>
    <row r="506" spans="1:11" s="12" customFormat="1" x14ac:dyDescent="0.25">
      <c r="A506" s="18"/>
      <c r="B506" s="18"/>
      <c r="C506" s="18"/>
      <c r="D506" s="18"/>
      <c r="E506" s="49"/>
      <c r="F506" s="18"/>
      <c r="G506" s="18"/>
      <c r="H506" s="18"/>
      <c r="I506" s="18"/>
      <c r="J506" s="18"/>
      <c r="K506" s="13"/>
    </row>
    <row r="507" spans="1:11" s="12" customFormat="1" x14ac:dyDescent="0.25">
      <c r="A507" s="18"/>
      <c r="B507" s="18"/>
      <c r="C507" s="18"/>
      <c r="D507" s="18"/>
      <c r="E507" s="49"/>
      <c r="F507" s="18"/>
      <c r="G507" s="18"/>
      <c r="H507" s="18"/>
      <c r="I507" s="18"/>
      <c r="J507" s="18"/>
      <c r="K507" s="13"/>
    </row>
    <row r="508" spans="1:11" s="12" customFormat="1" x14ac:dyDescent="0.25">
      <c r="A508" s="18"/>
      <c r="B508" s="18"/>
      <c r="C508" s="18"/>
      <c r="D508" s="18"/>
      <c r="E508" s="49"/>
      <c r="F508" s="18"/>
      <c r="G508" s="18"/>
      <c r="H508" s="18"/>
      <c r="I508" s="18"/>
      <c r="J508" s="18"/>
      <c r="K508" s="13"/>
    </row>
    <row r="509" spans="1:11" s="12" customFormat="1" x14ac:dyDescent="0.25">
      <c r="A509" s="18"/>
      <c r="B509" s="18"/>
      <c r="C509" s="18"/>
      <c r="D509" s="18"/>
      <c r="E509" s="49"/>
      <c r="F509" s="18"/>
      <c r="G509" s="18"/>
      <c r="H509" s="18"/>
      <c r="I509" s="18"/>
      <c r="J509" s="18"/>
      <c r="K509" s="13"/>
    </row>
    <row r="510" spans="1:11" s="12" customFormat="1" x14ac:dyDescent="0.25">
      <c r="A510" s="18"/>
      <c r="B510" s="18"/>
      <c r="C510" s="18"/>
      <c r="D510" s="18"/>
      <c r="E510" s="49"/>
      <c r="F510" s="18"/>
      <c r="G510" s="18"/>
      <c r="H510" s="18"/>
      <c r="I510" s="18"/>
      <c r="J510" s="18"/>
      <c r="K510" s="13"/>
    </row>
    <row r="511" spans="1:11" s="12" customFormat="1" x14ac:dyDescent="0.25">
      <c r="A511" s="18"/>
      <c r="B511" s="18"/>
      <c r="C511" s="18"/>
      <c r="D511" s="18"/>
      <c r="E511" s="49"/>
      <c r="F511" s="18"/>
      <c r="G511" s="18"/>
      <c r="H511" s="18"/>
      <c r="I511" s="18"/>
      <c r="J511" s="18"/>
      <c r="K511" s="13"/>
    </row>
    <row r="512" spans="1:11" s="12" customFormat="1" x14ac:dyDescent="0.25">
      <c r="A512" s="18"/>
      <c r="B512" s="18"/>
      <c r="C512" s="18"/>
      <c r="D512" s="18"/>
      <c r="E512" s="49"/>
      <c r="F512" s="18"/>
      <c r="G512" s="18"/>
      <c r="H512" s="18"/>
      <c r="I512" s="18"/>
      <c r="J512" s="18"/>
      <c r="K512" s="13"/>
    </row>
    <row r="513" spans="1:11" s="12" customFormat="1" x14ac:dyDescent="0.25">
      <c r="A513" s="18"/>
      <c r="B513" s="18"/>
      <c r="C513" s="18"/>
      <c r="D513" s="18"/>
      <c r="E513" s="49"/>
      <c r="F513" s="18"/>
      <c r="G513" s="18"/>
      <c r="H513" s="18"/>
      <c r="I513" s="18"/>
      <c r="J513" s="18"/>
      <c r="K513" s="13"/>
    </row>
    <row r="514" spans="1:11" s="12" customFormat="1" x14ac:dyDescent="0.25">
      <c r="A514" s="18"/>
      <c r="B514" s="18"/>
      <c r="C514" s="18"/>
      <c r="D514" s="18"/>
      <c r="E514" s="49"/>
      <c r="F514" s="18"/>
      <c r="G514" s="18"/>
      <c r="H514" s="18"/>
      <c r="I514" s="18"/>
      <c r="J514" s="18"/>
      <c r="K514" s="13"/>
    </row>
    <row r="515" spans="1:11" s="12" customFormat="1" x14ac:dyDescent="0.25">
      <c r="A515" s="18"/>
      <c r="B515" s="18"/>
      <c r="C515" s="18"/>
      <c r="D515" s="18"/>
      <c r="E515" s="49"/>
      <c r="F515" s="18"/>
      <c r="G515" s="18"/>
      <c r="H515" s="18"/>
      <c r="I515" s="18"/>
      <c r="J515" s="18"/>
      <c r="K515" s="13"/>
    </row>
    <row r="516" spans="1:11" s="12" customFormat="1" x14ac:dyDescent="0.25">
      <c r="A516" s="18"/>
      <c r="B516" s="18"/>
      <c r="C516" s="18"/>
      <c r="D516" s="18"/>
      <c r="E516" s="49"/>
      <c r="F516" s="18"/>
      <c r="G516" s="18"/>
      <c r="H516" s="18"/>
      <c r="I516" s="18"/>
      <c r="J516" s="18"/>
      <c r="K516" s="13"/>
    </row>
    <row r="517" spans="1:11" s="12" customFormat="1" x14ac:dyDescent="0.25">
      <c r="A517" s="18"/>
      <c r="B517" s="18"/>
      <c r="C517" s="18"/>
      <c r="D517" s="18"/>
      <c r="E517" s="49"/>
      <c r="F517" s="18"/>
      <c r="G517" s="18"/>
      <c r="H517" s="18"/>
      <c r="I517" s="18"/>
      <c r="J517" s="18"/>
      <c r="K517" s="13"/>
    </row>
    <row r="518" spans="1:11" s="12" customFormat="1" x14ac:dyDescent="0.25">
      <c r="A518" s="13"/>
      <c r="B518" s="13"/>
      <c r="C518" s="13"/>
      <c r="D518" s="13"/>
      <c r="E518" s="48"/>
      <c r="F518" s="13"/>
      <c r="G518" s="13"/>
      <c r="H518" s="13"/>
      <c r="I518" s="13"/>
      <c r="J518" s="13"/>
      <c r="K518" s="13"/>
    </row>
    <row r="519" spans="1:11" s="12" customFormat="1" x14ac:dyDescent="0.25">
      <c r="A519" s="13"/>
      <c r="B519" s="13"/>
      <c r="C519" s="13"/>
      <c r="D519" s="13"/>
      <c r="E519" s="48"/>
      <c r="F519" s="13"/>
      <c r="G519" s="13"/>
      <c r="H519" s="13"/>
      <c r="I519" s="13"/>
      <c r="J519" s="13"/>
      <c r="K519" s="13"/>
    </row>
    <row r="520" spans="1:11" s="12" customFormat="1" x14ac:dyDescent="0.25">
      <c r="A520" s="13"/>
      <c r="B520" s="13"/>
      <c r="C520" s="13"/>
      <c r="D520" s="13"/>
      <c r="E520" s="48"/>
      <c r="F520" s="13"/>
      <c r="G520" s="13"/>
      <c r="H520" s="13"/>
      <c r="I520" s="13"/>
      <c r="J520" s="13"/>
      <c r="K520" s="13"/>
    </row>
    <row r="521" spans="1:11" s="12" customFormat="1" x14ac:dyDescent="0.25">
      <c r="A521" s="13"/>
      <c r="B521" s="13"/>
      <c r="C521" s="13"/>
      <c r="D521" s="13"/>
      <c r="E521" s="48"/>
      <c r="F521" s="13"/>
      <c r="G521" s="13"/>
      <c r="H521" s="13"/>
      <c r="I521" s="13"/>
      <c r="J521" s="13"/>
      <c r="K521" s="13"/>
    </row>
    <row r="522" spans="1:11" s="12" customFormat="1" x14ac:dyDescent="0.25">
      <c r="A522" s="13"/>
      <c r="B522" s="13"/>
      <c r="C522" s="13"/>
      <c r="D522" s="13"/>
      <c r="E522" s="48"/>
      <c r="F522" s="13"/>
      <c r="G522" s="13"/>
      <c r="H522" s="13"/>
      <c r="I522" s="13"/>
      <c r="J522" s="13"/>
      <c r="K522" s="13"/>
    </row>
    <row r="523" spans="1:11" s="12" customFormat="1" x14ac:dyDescent="0.25">
      <c r="A523" s="13"/>
      <c r="B523" s="13"/>
      <c r="C523" s="13"/>
      <c r="D523" s="13"/>
      <c r="E523" s="48"/>
      <c r="F523" s="13"/>
      <c r="G523" s="13"/>
      <c r="H523" s="13"/>
      <c r="I523" s="13"/>
      <c r="J523" s="13"/>
      <c r="K523" s="13"/>
    </row>
    <row r="524" spans="1:11" s="12" customFormat="1" x14ac:dyDescent="0.25">
      <c r="A524" s="13"/>
      <c r="B524" s="13"/>
      <c r="C524" s="13"/>
      <c r="D524" s="13"/>
      <c r="E524" s="48"/>
      <c r="F524" s="13"/>
      <c r="G524" s="13"/>
      <c r="H524" s="13"/>
      <c r="I524" s="13"/>
      <c r="J524" s="13"/>
      <c r="K524" s="13"/>
    </row>
    <row r="525" spans="1:11" s="12" customFormat="1" x14ac:dyDescent="0.25">
      <c r="A525" s="13"/>
      <c r="B525" s="13"/>
      <c r="C525" s="13"/>
      <c r="D525" s="13"/>
      <c r="E525" s="48"/>
      <c r="F525" s="13"/>
      <c r="G525" s="13"/>
      <c r="H525" s="13"/>
      <c r="I525" s="13"/>
      <c r="J525" s="13"/>
      <c r="K525" s="13"/>
    </row>
    <row r="526" spans="1:11" s="12" customFormat="1" x14ac:dyDescent="0.25">
      <c r="A526" s="13"/>
      <c r="B526" s="13"/>
      <c r="C526" s="13"/>
      <c r="D526" s="13"/>
      <c r="E526" s="48"/>
      <c r="F526" s="13"/>
      <c r="G526" s="13"/>
      <c r="H526" s="13"/>
      <c r="I526" s="13"/>
      <c r="J526" s="13"/>
      <c r="K526" s="13"/>
    </row>
    <row r="527" spans="1:11" s="12" customFormat="1" x14ac:dyDescent="0.25">
      <c r="A527" s="13"/>
      <c r="B527" s="13"/>
      <c r="C527" s="13"/>
      <c r="D527" s="13"/>
      <c r="E527" s="48"/>
      <c r="F527" s="13"/>
      <c r="G527" s="13"/>
      <c r="H527" s="13"/>
      <c r="I527" s="13"/>
      <c r="J527" s="13"/>
      <c r="K527" s="13"/>
    </row>
    <row r="528" spans="1:11" s="12" customFormat="1" x14ac:dyDescent="0.25">
      <c r="A528" s="13"/>
      <c r="B528" s="13"/>
      <c r="C528" s="13"/>
      <c r="D528" s="13"/>
      <c r="E528" s="48"/>
      <c r="F528" s="13"/>
      <c r="G528" s="13"/>
      <c r="H528" s="13"/>
      <c r="I528" s="13"/>
      <c r="J528" s="13"/>
      <c r="K528" s="13"/>
    </row>
    <row r="529" spans="1:11" s="12" customFormat="1" x14ac:dyDescent="0.25">
      <c r="A529" s="13"/>
      <c r="B529" s="13"/>
      <c r="C529" s="13"/>
      <c r="D529" s="13"/>
      <c r="E529" s="48"/>
      <c r="F529" s="13"/>
      <c r="G529" s="13"/>
      <c r="H529" s="13"/>
      <c r="I529" s="13"/>
      <c r="J529" s="13"/>
      <c r="K529" s="13"/>
    </row>
    <row r="530" spans="1:11" s="12" customFormat="1" x14ac:dyDescent="0.25">
      <c r="A530" s="13"/>
      <c r="B530" s="13"/>
      <c r="C530" s="13"/>
      <c r="D530" s="13"/>
      <c r="E530" s="48"/>
      <c r="F530" s="13"/>
      <c r="G530" s="13"/>
      <c r="H530" s="13"/>
      <c r="I530" s="13"/>
      <c r="J530" s="13"/>
      <c r="K530" s="13"/>
    </row>
    <row r="531" spans="1:11" s="12" customFormat="1" x14ac:dyDescent="0.25">
      <c r="A531" s="13"/>
      <c r="B531" s="13"/>
      <c r="C531" s="13"/>
      <c r="D531" s="13"/>
      <c r="E531" s="48"/>
      <c r="F531" s="13"/>
      <c r="G531" s="13"/>
      <c r="H531" s="13"/>
      <c r="I531" s="13"/>
      <c r="J531" s="13"/>
      <c r="K531" s="13"/>
    </row>
    <row r="532" spans="1:11" s="12" customFormat="1" x14ac:dyDescent="0.25">
      <c r="A532" s="13"/>
      <c r="B532" s="13"/>
      <c r="C532" s="13"/>
      <c r="D532" s="13"/>
      <c r="E532" s="48"/>
      <c r="F532" s="13"/>
      <c r="G532" s="13"/>
      <c r="H532" s="13"/>
      <c r="I532" s="13"/>
      <c r="J532" s="13"/>
      <c r="K532" s="13"/>
    </row>
    <row r="533" spans="1:11" s="12" customFormat="1" x14ac:dyDescent="0.25">
      <c r="A533" s="13"/>
      <c r="B533" s="13"/>
      <c r="C533" s="13"/>
      <c r="D533" s="13"/>
      <c r="E533" s="48"/>
      <c r="F533" s="13"/>
      <c r="G533" s="13"/>
      <c r="H533" s="13"/>
      <c r="I533" s="13"/>
      <c r="J533" s="13"/>
      <c r="K533" s="13"/>
    </row>
    <row r="534" spans="1:11" s="12" customFormat="1" x14ac:dyDescent="0.25">
      <c r="A534" s="13"/>
      <c r="B534" s="13"/>
      <c r="C534" s="13"/>
      <c r="D534" s="13"/>
      <c r="E534" s="48"/>
      <c r="F534" s="13"/>
      <c r="G534" s="13"/>
      <c r="H534" s="13"/>
      <c r="I534" s="13"/>
      <c r="J534" s="13"/>
      <c r="K534" s="13"/>
    </row>
    <row r="535" spans="1:11" s="12" customFormat="1" x14ac:dyDescent="0.25">
      <c r="A535" s="13"/>
      <c r="B535" s="13"/>
      <c r="C535" s="13"/>
      <c r="D535" s="13"/>
      <c r="E535" s="48"/>
      <c r="F535" s="13"/>
      <c r="G535" s="13"/>
      <c r="H535" s="13"/>
      <c r="I535" s="13"/>
      <c r="J535" s="13"/>
      <c r="K535" s="13"/>
    </row>
    <row r="536" spans="1:11" s="12" customFormat="1" x14ac:dyDescent="0.25">
      <c r="A536" s="13"/>
      <c r="B536" s="13"/>
      <c r="C536" s="13"/>
      <c r="D536" s="13"/>
      <c r="E536" s="48"/>
      <c r="F536" s="13"/>
      <c r="G536" s="13"/>
      <c r="H536" s="13"/>
      <c r="I536" s="13"/>
      <c r="J536" s="13"/>
      <c r="K536" s="13"/>
    </row>
    <row r="537" spans="1:11" s="12" customFormat="1" x14ac:dyDescent="0.25">
      <c r="A537" s="13"/>
      <c r="B537" s="13"/>
      <c r="C537" s="13"/>
      <c r="D537" s="13"/>
      <c r="E537" s="48"/>
      <c r="F537" s="13"/>
      <c r="G537" s="13"/>
      <c r="H537" s="13"/>
      <c r="I537" s="13"/>
      <c r="J537" s="13"/>
      <c r="K537" s="13"/>
    </row>
    <row r="538" spans="1:11" s="12" customFormat="1" x14ac:dyDescent="0.25">
      <c r="A538" s="13"/>
      <c r="B538" s="13"/>
      <c r="C538" s="13"/>
      <c r="D538" s="13"/>
      <c r="E538" s="48"/>
      <c r="F538" s="13"/>
      <c r="G538" s="13"/>
      <c r="H538" s="13"/>
      <c r="I538" s="13"/>
      <c r="J538" s="13"/>
      <c r="K538" s="13"/>
    </row>
    <row r="539" spans="1:11" s="12" customFormat="1" x14ac:dyDescent="0.25">
      <c r="A539" s="13"/>
      <c r="B539" s="13"/>
      <c r="C539" s="13"/>
      <c r="D539" s="13"/>
      <c r="E539" s="48"/>
      <c r="F539" s="13"/>
      <c r="G539" s="13"/>
      <c r="H539" s="13"/>
      <c r="I539" s="13"/>
      <c r="J539" s="13"/>
      <c r="K539" s="13"/>
    </row>
    <row r="540" spans="1:11" s="12" customFormat="1" x14ac:dyDescent="0.25">
      <c r="A540" s="13"/>
      <c r="B540" s="13"/>
      <c r="C540" s="13"/>
      <c r="D540" s="13"/>
      <c r="E540" s="48"/>
      <c r="F540" s="13"/>
      <c r="G540" s="13"/>
      <c r="H540" s="13"/>
      <c r="I540" s="13"/>
      <c r="J540" s="13"/>
      <c r="K540" s="13"/>
    </row>
  </sheetData>
  <mergeCells count="190">
    <mergeCell ref="A94:B94"/>
    <mergeCell ref="C94:E94"/>
    <mergeCell ref="F94:H94"/>
    <mergeCell ref="I94:J94"/>
    <mergeCell ref="A95:J95"/>
    <mergeCell ref="A103:J103"/>
    <mergeCell ref="B104:J104"/>
    <mergeCell ref="B177:J177"/>
    <mergeCell ref="B178:J178"/>
    <mergeCell ref="B174:J174"/>
    <mergeCell ref="B175:J175"/>
    <mergeCell ref="A170:J170"/>
    <mergeCell ref="A171:J171"/>
    <mergeCell ref="B172:J172"/>
    <mergeCell ref="B173:J173"/>
    <mergeCell ref="B114:J114"/>
    <mergeCell ref="B115:J115"/>
    <mergeCell ref="B116:J116"/>
    <mergeCell ref="B123:J123"/>
    <mergeCell ref="B124:J124"/>
    <mergeCell ref="B125:J125"/>
    <mergeCell ref="B109:J109"/>
    <mergeCell ref="B117:J117"/>
    <mergeCell ref="B129:J129"/>
    <mergeCell ref="B90:J90"/>
    <mergeCell ref="A91:J91"/>
    <mergeCell ref="A92:J92"/>
    <mergeCell ref="A93:B93"/>
    <mergeCell ref="C93:E93"/>
    <mergeCell ref="F93:H93"/>
    <mergeCell ref="I93:J93"/>
    <mergeCell ref="B176:J176"/>
    <mergeCell ref="C96:D96"/>
    <mergeCell ref="E96:F96"/>
    <mergeCell ref="G96:H96"/>
    <mergeCell ref="I96:J96"/>
    <mergeCell ref="B105:J105"/>
    <mergeCell ref="B106:J106"/>
    <mergeCell ref="B107:J107"/>
    <mergeCell ref="A102:J102"/>
    <mergeCell ref="B108:J108"/>
    <mergeCell ref="A126:J126"/>
    <mergeCell ref="A127:J127"/>
    <mergeCell ref="B128:J128"/>
    <mergeCell ref="A110:J110"/>
    <mergeCell ref="A111:J111"/>
    <mergeCell ref="B112:J112"/>
    <mergeCell ref="B113:J113"/>
    <mergeCell ref="B81:J81"/>
    <mergeCell ref="B79:J79"/>
    <mergeCell ref="B80:J80"/>
    <mergeCell ref="A85:J85"/>
    <mergeCell ref="C24:E24"/>
    <mergeCell ref="F24:H24"/>
    <mergeCell ref="A76:J76"/>
    <mergeCell ref="B77:J77"/>
    <mergeCell ref="B78:J78"/>
    <mergeCell ref="G27:H27"/>
    <mergeCell ref="I27:J27"/>
    <mergeCell ref="C25:E25"/>
    <mergeCell ref="F25:H25"/>
    <mergeCell ref="E27:F27"/>
    <mergeCell ref="B42:J42"/>
    <mergeCell ref="B49:J49"/>
    <mergeCell ref="B54:J54"/>
    <mergeCell ref="B55:J55"/>
    <mergeCell ref="B56:J56"/>
    <mergeCell ref="A43:J43"/>
    <mergeCell ref="B74:J74"/>
    <mergeCell ref="B65:J65"/>
    <mergeCell ref="B57:J57"/>
    <mergeCell ref="B72:J72"/>
    <mergeCell ref="B87:J87"/>
    <mergeCell ref="B88:J88"/>
    <mergeCell ref="B89:J89"/>
    <mergeCell ref="A83:J83"/>
    <mergeCell ref="A84:J84"/>
    <mergeCell ref="B82:J82"/>
    <mergeCell ref="A44:J44"/>
    <mergeCell ref="B45:J45"/>
    <mergeCell ref="B46:J46"/>
    <mergeCell ref="A67:J67"/>
    <mergeCell ref="A68:J68"/>
    <mergeCell ref="B69:J69"/>
    <mergeCell ref="B70:J70"/>
    <mergeCell ref="B71:J71"/>
    <mergeCell ref="A51:J51"/>
    <mergeCell ref="A52:J52"/>
    <mergeCell ref="A59:J59"/>
    <mergeCell ref="A60:J60"/>
    <mergeCell ref="B61:J61"/>
    <mergeCell ref="B47:J47"/>
    <mergeCell ref="B48:J48"/>
    <mergeCell ref="A75:J75"/>
    <mergeCell ref="B50:J50"/>
    <mergeCell ref="B58:J58"/>
    <mergeCell ref="B73:J73"/>
    <mergeCell ref="B53:J53"/>
    <mergeCell ref="B63:J63"/>
    <mergeCell ref="B64:J64"/>
    <mergeCell ref="B66:J66"/>
    <mergeCell ref="B62:J62"/>
    <mergeCell ref="B1:J1"/>
    <mergeCell ref="B2:C2"/>
    <mergeCell ref="D2:H2"/>
    <mergeCell ref="B3:C3"/>
    <mergeCell ref="D3:H3"/>
    <mergeCell ref="A4:J4"/>
    <mergeCell ref="B8:J8"/>
    <mergeCell ref="B11:J11"/>
    <mergeCell ref="B12:J12"/>
    <mergeCell ref="B9:J9"/>
    <mergeCell ref="B10:J10"/>
    <mergeCell ref="A5:J5"/>
    <mergeCell ref="A6:J6"/>
    <mergeCell ref="A7:J7"/>
    <mergeCell ref="A13:J13"/>
    <mergeCell ref="C14:J14"/>
    <mergeCell ref="C15:J15"/>
    <mergeCell ref="B41:J41"/>
    <mergeCell ref="A35:J35"/>
    <mergeCell ref="A36:J36"/>
    <mergeCell ref="B37:J37"/>
    <mergeCell ref="B38:J38"/>
    <mergeCell ref="B39:J39"/>
    <mergeCell ref="B40:J40"/>
    <mergeCell ref="A25:B25"/>
    <mergeCell ref="I25:J25"/>
    <mergeCell ref="A26:J26"/>
    <mergeCell ref="C27:D27"/>
    <mergeCell ref="C16:J16"/>
    <mergeCell ref="A17:J17"/>
    <mergeCell ref="B18:J18"/>
    <mergeCell ref="B19:J19"/>
    <mergeCell ref="B20:J20"/>
    <mergeCell ref="A22:J22"/>
    <mergeCell ref="A23:J23"/>
    <mergeCell ref="A24:B24"/>
    <mergeCell ref="I24:J24"/>
    <mergeCell ref="B21:J21"/>
    <mergeCell ref="B130:J130"/>
    <mergeCell ref="B132:J132"/>
    <mergeCell ref="A118:J118"/>
    <mergeCell ref="A119:J119"/>
    <mergeCell ref="B120:J120"/>
    <mergeCell ref="B121:J121"/>
    <mergeCell ref="B122:J122"/>
    <mergeCell ref="A145:J145"/>
    <mergeCell ref="A135:J135"/>
    <mergeCell ref="B131:J131"/>
    <mergeCell ref="B133:J133"/>
    <mergeCell ref="A134:J134"/>
    <mergeCell ref="A148:J148"/>
    <mergeCell ref="C149:D149"/>
    <mergeCell ref="E149:F149"/>
    <mergeCell ref="A154:J154"/>
    <mergeCell ref="A155:J155"/>
    <mergeCell ref="A136:J136"/>
    <mergeCell ref="A137:J137"/>
    <mergeCell ref="A146:B146"/>
    <mergeCell ref="C146:E146"/>
    <mergeCell ref="F146:H146"/>
    <mergeCell ref="I146:J146"/>
    <mergeCell ref="A147:B147"/>
    <mergeCell ref="C147:E147"/>
    <mergeCell ref="F147:H147"/>
    <mergeCell ref="I147:J147"/>
    <mergeCell ref="B141:J141"/>
    <mergeCell ref="B142:J142"/>
    <mergeCell ref="A144:J144"/>
    <mergeCell ref="G149:H149"/>
    <mergeCell ref="I149:J149"/>
    <mergeCell ref="A138:J138"/>
    <mergeCell ref="A139:J139"/>
    <mergeCell ref="B140:J140"/>
    <mergeCell ref="B143:J143"/>
    <mergeCell ref="B169:J169"/>
    <mergeCell ref="B156:J156"/>
    <mergeCell ref="B157:J157"/>
    <mergeCell ref="B158:J158"/>
    <mergeCell ref="B159:J159"/>
    <mergeCell ref="B165:J165"/>
    <mergeCell ref="B166:J166"/>
    <mergeCell ref="B167:J167"/>
    <mergeCell ref="B168:J168"/>
    <mergeCell ref="B160:J160"/>
    <mergeCell ref="A162:J162"/>
    <mergeCell ref="A163:J163"/>
    <mergeCell ref="B164:J164"/>
    <mergeCell ref="B161:J161"/>
  </mergeCells>
  <phoneticPr fontId="4" type="noConversion"/>
  <dataValidations yWindow="259" count="16">
    <dataValidation allowBlank="1" showInputMessage="1" showErrorMessage="1" prompt="Monto ejecutado en el trimestre" sqref="H97:H101 H28:H32 H34 H150:H153" xr:uid="{00000000-0002-0000-0000-000000000000}"/>
    <dataValidation allowBlank="1" showInputMessage="1" showErrorMessage="1" prompt="Meta alcanzada en el trimestre" sqref="G97:G101 G28:G32 G34 G150:G153" xr:uid="{00000000-0002-0000-0000-000001000000}"/>
    <dataValidation allowBlank="1" showInputMessage="1" showErrorMessage="1" prompt="Monto presupuestado para el producto" sqref="F28 D32:F32 F97 D30:D31 E29:F31 D150:D153 D34:F34 D97:D101 D28 E98:F101 F150:F153" xr:uid="{00000000-0002-0000-0000-000002000000}"/>
    <dataValidation allowBlank="1" showInputMessage="1" showErrorMessage="1" prompt="Meta anual del indicador" sqref="E28 C28:C32 E97 D29 C34 E150:E153 C97:C101 C150:C153" xr:uid="{00000000-0002-0000-0000-000003000000}"/>
    <dataValidation allowBlank="1" showInputMessage="1" showErrorMessage="1" prompt="Nombre del indicador" sqref="B28 B97 B32 B34 B150:B151" xr:uid="{00000000-0002-0000-0000-000004000000}"/>
    <dataValidation allowBlank="1" showInputMessage="1" showErrorMessage="1" prompt="Nombre de cada producto" sqref="A28 A97 A32 A34 A150:A151" xr:uid="{00000000-0002-0000-0000-000005000000}"/>
    <dataValidation allowBlank="1" showInputMessage="1" showErrorMessage="1" prompt="¿En qué consiste el programa?" sqref="B19:J19 B88:J88 B141:J141" xr:uid="{00000000-0002-0000-0000-000006000000}"/>
    <dataValidation allowBlank="1" showInputMessage="1" showErrorMessage="1" prompt="Presupuesto del programa" sqref="A25:C25 F25 A94:C94 F94 A147:C147 F147" xr:uid="{00000000-0002-0000-0000-000007000000}"/>
    <dataValidation allowBlank="1" showInputMessage="1" showErrorMessage="1" prompt="Oportunidades de mejora identificadas" sqref="A138:J138" xr:uid="{00000000-0002-0000-0000-000008000000}"/>
    <dataValidation allowBlank="1" showInputMessage="1" showErrorMessage="1" prompt="De existir desvío, explicar razones." sqref="C167:J167 C40:J40 C56:J56 C48:J48 B56:B58 B107:B109 B40:B42 B48:B50 C80:J80 C158:J159 B65:B66 C107:J107 B133 B115:B117 C123:J123 B123:B125 B167:B169 B158:B161 B80:B82 B64:J64 C115:J115 B72:B74 C72:J72 B176:B178 C176:J176" xr:uid="{00000000-0002-0000-0000-000009000000}"/>
    <dataValidation allowBlank="1" showInputMessage="1" showErrorMessage="1" prompt="1. Describir lo plasmado en el presupuesto_x000a_2. Describir lo alcanzado en términos financieros y de producción " sqref="B39:J39 B55:J55 B47:J47 B79:J79 B106:J106 B166:J166 B71:J71 B63:J63 B114:J114 B122:J122 C130:J130 B175:J175 B130:B132" xr:uid="{00000000-0002-0000-0000-00000A000000}"/>
    <dataValidation allowBlank="1" showInputMessage="1" showErrorMessage="1" prompt="¿En qué consiste el producto? su objetivo" sqref="B38:J38 B54:J54 B46:J46 B78:J78 B105:J105 B165:J165 B157:J157 B62:J62 B129:J129 B121:J121 B70:J70 B113:J113 B173:J173" xr:uid="{00000000-0002-0000-0000-00000B000000}"/>
    <dataValidation allowBlank="1" showInputMessage="1" showErrorMessage="1" prompt="Nombre del producto" sqref="B37:J37 B53:J53 B45:J45 B77:J77 B104:J104 B164:J164 B156:J156 B61:J61 B128:J128 B120:J120 B69:J69 B112:J112 B172:J172" xr:uid="{00000000-0002-0000-0000-00000C000000}"/>
    <dataValidation allowBlank="1" showInputMessage="1" showErrorMessage="1" prompt="¿A quién va dirigido el programa?, ¿qué característica tiene esta población que requiere ser beneficiada?" sqref="B20:J20 B89:J89 B142:J142"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55" orientation="landscape" r:id="rId1"/>
  <drawing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DD0ABB62993A409569CD3703D71F04" ma:contentTypeVersion="5" ma:contentTypeDescription="Crear nuevo documento." ma:contentTypeScope="" ma:versionID="1f0cd689ef6852e116608e7d796681e2">
  <xsd:schema xmlns:xsd="http://www.w3.org/2001/XMLSchema" xmlns:xs="http://www.w3.org/2001/XMLSchema" xmlns:p="http://schemas.microsoft.com/office/2006/metadata/properties" xmlns:ns3="bd7b276f-a919-438a-a7ab-ab9e062e37e2" targetNamespace="http://schemas.microsoft.com/office/2006/metadata/properties" ma:root="true" ma:fieldsID="ce41c8ac7c0286aff9317562f61ae109" ns3:_="">
    <xsd:import namespace="bd7b276f-a919-438a-a7ab-ab9e062e37e2"/>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b276f-a919-438a-a7ab-ab9e062e3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bd7b276f-a919-438a-a7ab-ab9e062e37e2" xsi:nil="true"/>
  </documentManagement>
</p:properties>
</file>

<file path=customXml/itemProps1.xml><?xml version="1.0" encoding="utf-8"?>
<ds:datastoreItem xmlns:ds="http://schemas.openxmlformats.org/officeDocument/2006/customXml" ds:itemID="{C9F2B38D-BCC9-4907-9A66-F48E59C061F3}">
  <ds:schemaRefs>
    <ds:schemaRef ds:uri="http://schemas.microsoft.com/sharepoint/v3/contenttype/forms"/>
  </ds:schemaRefs>
</ds:datastoreItem>
</file>

<file path=customXml/itemProps2.xml><?xml version="1.0" encoding="utf-8"?>
<ds:datastoreItem xmlns:ds="http://schemas.openxmlformats.org/officeDocument/2006/customXml" ds:itemID="{040A25F4-5419-4B36-BC58-04F4932BE1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b276f-a919-438a-a7ab-ab9e062e37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96C5D2-C8B7-484C-A97E-0D65AC290E6F}">
  <ds:schemaRefs>
    <ds:schemaRef ds:uri="http://schemas.microsoft.com/office/infopath/2007/PartnerControls"/>
    <ds:schemaRef ds:uri="http://purl.org/dc/terms/"/>
    <ds:schemaRef ds:uri="http://schemas.microsoft.com/office/2006/documentManagement/types"/>
    <ds:schemaRef ds:uri="http://www.w3.org/XML/1998/namespace"/>
    <ds:schemaRef ds:uri="http://purl.org/dc/elements/1.1/"/>
    <ds:schemaRef ds:uri="http://purl.org/dc/dcmitype/"/>
    <ds:schemaRef ds:uri="http://schemas.openxmlformats.org/package/2006/metadata/core-properties"/>
    <ds:schemaRef ds:uri="bd7b276f-a919-438a-a7ab-ab9e062e37e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T1</vt:lpstr>
      <vt:lpstr>'T1'!_Hlk110321804</vt:lpstr>
      <vt:lpstr>'T1'!Área_de_impresión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Ysolina Feliz</cp:lastModifiedBy>
  <cp:lastPrinted>2025-07-17T14:34:44Z</cp:lastPrinted>
  <dcterms:created xsi:type="dcterms:W3CDTF">2021-03-22T15:50:10Z</dcterms:created>
  <dcterms:modified xsi:type="dcterms:W3CDTF">2025-07-21T15:19:17Z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0x0101001FDD0ABB62993A409569CD3703D71F04</vt:lpwstr>
  </property>
</Properties>
</file>