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zorrilla.AGRICULTURA\Desktop\POA\2024\"/>
    </mc:Choice>
  </mc:AlternateContent>
  <bookViews>
    <workbookView xWindow="0" yWindow="0" windowWidth="20490" windowHeight="7650"/>
  </bookViews>
  <sheets>
    <sheet name="Segundo Semestre" sheetId="1" r:id="rId1"/>
  </sheets>
  <definedNames>
    <definedName name="_Hlk110321804" localSheetId="0">'Segundo Semestre'!$B$32</definedName>
    <definedName name="_xlnm.Print_Area" localSheetId="0">'Segundo Semestre'!$A$1:$J$171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H152" i="1" l="1"/>
  <c r="G152" i="1"/>
  <c r="F152" i="1"/>
  <c r="E152" i="1"/>
  <c r="H151" i="1"/>
  <c r="G151" i="1"/>
  <c r="F151" i="1"/>
  <c r="E151" i="1"/>
  <c r="H101" i="1"/>
  <c r="G101" i="1"/>
  <c r="F101" i="1"/>
  <c r="E101" i="1"/>
  <c r="H100" i="1"/>
  <c r="G100" i="1"/>
  <c r="F100" i="1"/>
  <c r="E100" i="1"/>
  <c r="H99" i="1"/>
  <c r="G99" i="1"/>
  <c r="F99" i="1"/>
  <c r="E99" i="1"/>
  <c r="H98" i="1"/>
  <c r="G98" i="1"/>
  <c r="F98" i="1"/>
  <c r="E98" i="1"/>
  <c r="H34" i="1"/>
  <c r="G34" i="1"/>
  <c r="F34" i="1"/>
  <c r="E34" i="1"/>
  <c r="H33" i="1"/>
  <c r="F33" i="1"/>
  <c r="E33" i="1"/>
  <c r="H32" i="1"/>
  <c r="G32" i="1"/>
  <c r="F32" i="1"/>
  <c r="E32" i="1"/>
  <c r="H31" i="1"/>
  <c r="H30" i="1"/>
  <c r="H29" i="1"/>
  <c r="E31" i="1" l="1"/>
  <c r="F31" i="1" l="1"/>
  <c r="G31" i="1"/>
  <c r="G30" i="1"/>
  <c r="F30" i="1"/>
  <c r="E30" i="1"/>
  <c r="E29" i="1" l="1"/>
  <c r="F29" i="1"/>
  <c r="G29" i="1"/>
  <c r="J29" i="1" l="1"/>
  <c r="I25" i="1" l="1"/>
  <c r="J33" i="1"/>
  <c r="J30" i="1" l="1"/>
  <c r="I30" i="1"/>
  <c r="I99" i="1" l="1"/>
  <c r="J99" i="1"/>
  <c r="I33" i="1"/>
  <c r="I29" i="1" l="1"/>
  <c r="J151" i="1" l="1"/>
  <c r="J152" i="1"/>
  <c r="I151" i="1"/>
  <c r="I152" i="1"/>
  <c r="J101" i="1"/>
  <c r="J100" i="1"/>
  <c r="I100" i="1"/>
  <c r="I101" i="1"/>
  <c r="J98" i="1"/>
  <c r="I98" i="1"/>
  <c r="J32" i="1"/>
  <c r="J34" i="1"/>
  <c r="J31" i="1"/>
  <c r="I32" i="1"/>
  <c r="I34" i="1"/>
  <c r="I31" i="1"/>
  <c r="I147" i="1"/>
  <c r="I94" i="1"/>
</calcChain>
</file>

<file path=xl/sharedStrings.xml><?xml version="1.0" encoding="utf-8"?>
<sst xmlns="http://schemas.openxmlformats.org/spreadsheetml/2006/main" count="317" uniqueCount="180">
  <si>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</si>
  <si>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</si>
  <si>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</si>
  <si>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</si>
  <si>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</si>
  <si>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</si>
  <si>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</si>
  <si>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</si>
  <si>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</si>
  <si>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</si>
  <si>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</si>
  <si>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</si>
  <si>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</si>
  <si>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</si>
  <si>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</si>
  <si>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</si>
  <si>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</si>
  <si>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</si>
  <si>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</si>
  <si>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</si>
  <si>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</si>
  <si>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</si>
  <si>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</si>
  <si>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</si>
  <si>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</si>
  <si>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</si>
  <si>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</si>
  <si>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</si>
  <si>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</si>
  <si>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</si>
  <si>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</si>
  <si>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</si>
  <si>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</si>
  <si>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</si>
  <si>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</si>
  <si>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</si>
  <si>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</si>
  <si>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</si>
  <si>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</si>
  <si>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</si>
  <si>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</si>
  <si>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</si>
  <si>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</si>
  <si>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</si>
  <si>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</si>
  <si>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</si>
  <si>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</si>
  <si>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0210- Ministerio de Agricultura</t>
  </si>
  <si>
    <t>01-	Ministerio de Agricultura</t>
  </si>
  <si>
    <t>0001 - Ministerio de Agricultura</t>
  </si>
  <si>
    <t>3-. Desarrollo Productivo.</t>
  </si>
  <si>
    <t>3.5-. Estructura productiva.</t>
  </si>
  <si>
    <t>3.5.3 Elevar la productividad, competitividad, sostenibilidad ambiental y financiera de las cadenas agroproductivas, a fin de contribuir a la seguridad alimentaria, aprovechar el potencial exportador y generar empleo e ingresos para la población rural.</t>
  </si>
  <si>
    <t xml:space="preserve">Los beneficiarios son los pequeños y medianos productores agrícolas de todo el territorio nacional. </t>
  </si>
  <si>
    <t>Producto 6234</t>
  </si>
  <si>
    <t>Productores agrícolas reciben insumos y material de siembra para el fomento y desarrollo de la producción nacional.</t>
  </si>
  <si>
    <t>Producto 6236</t>
  </si>
  <si>
    <t>Productores reciben apoyo y asistencia para la producción de frutales.</t>
  </si>
  <si>
    <t>VI. Oportunidades de Mejora</t>
  </si>
  <si>
    <r>
      <t>Programa 11:</t>
    </r>
    <r>
      <rPr>
        <sz val="10"/>
        <rFont val="Calibri"/>
        <family val="2"/>
        <scheme val="minor"/>
      </rPr>
      <t xml:space="preserve"> Fomento de la producción agrícola</t>
    </r>
  </si>
  <si>
    <r>
      <t>Beneficiarios:</t>
    </r>
    <r>
      <rPr>
        <sz val="10"/>
        <color rgb="FF000000"/>
        <rFont val="Calibri"/>
        <family val="2"/>
        <scheme val="minor"/>
      </rPr>
      <t xml:space="preserve"> </t>
    </r>
  </si>
  <si>
    <t>Son beneficiados los productores agrícolas que reciben enseñanza en el uso tecnológico y productores pecuarios que reciben tratamientos reproductivos de alto valor genético.</t>
  </si>
  <si>
    <t>Producto 6238</t>
  </si>
  <si>
    <t>Productores técnicos y agrícolas reciben asistencia técnica  para la transferencia tecnológica.</t>
  </si>
  <si>
    <t>Producto 6241</t>
  </si>
  <si>
    <t>El objetivo general de este programa es relanzar el sector agropecuario nacional, con el fin de impulsar el crecimiento y desarrollo sostenible de la agropecuaria dominicana, a través de una estrategia que garantice la seguridad alimentaria, la rentabilidad de los productores y disminuir la pobreza en la zona rural. Utilizan, además, la asistencia en el sector agropecuario como instrumento de política, para orientar a productores para que puedan realizar las innovaciones y transformaciones tecnológicas requeridas en sus predios agrícolas en procura de aumentar la producción y productividad con el objetivo de fomentar las agroexportaciones.</t>
  </si>
  <si>
    <t>Datos financieros:</t>
  </si>
  <si>
    <t xml:space="preserve">Consiste en producir y distribuir plántulas In-vitro de plátano con alto valor genético. </t>
  </si>
  <si>
    <t>Consiste en beneficiar a pequeños y medianos productores agrícolas y pecuarios en todo el país, con asistencia técnica para la transferencia de tecnología.</t>
  </si>
  <si>
    <t>Son beneficiados los productores y personas que reciben unidades de producción primaria.</t>
  </si>
  <si>
    <t xml:space="preserve">Consiste en el control de inocuidad agroalimentaria para aplicación de buenas prácticas agropecuarias (BPA) y para la prevención fitosanitaria y control de plagas y enfermedades.	</t>
  </si>
  <si>
    <t>Datos financieros</t>
  </si>
  <si>
    <t>Agroempresas Agrícolas reciben capacitación y asistencia técnica para dar valor agregado a la producción.</t>
  </si>
  <si>
    <t>Distribución de plántulas In-vitro</t>
  </si>
  <si>
    <t>Políticas y Acciones interinstitucionales Coordinadas para la población rural</t>
  </si>
  <si>
    <t>Producto 6802</t>
  </si>
  <si>
    <t>Productores reciben Transferencia de Embriones Bovinos.</t>
  </si>
  <si>
    <t>Mujeres y jóvenes involucrados en actividades agropecuarias.</t>
  </si>
  <si>
    <t>Producto 6806</t>
  </si>
  <si>
    <t>Unidades productivas reciben Programas de Control de Inocuidad Agroalimentaria para la aplicación de buenas prácticas.</t>
  </si>
  <si>
    <t>Productores reciben apoyo técnico para la prevención fitosanitaria y control de plagas y enfermedades.</t>
  </si>
  <si>
    <t>Producto 7754</t>
  </si>
  <si>
    <t>Producto 7772</t>
  </si>
  <si>
    <t xml:space="preserve">
Producto 7771</t>
  </si>
  <si>
    <t>Producto 7753</t>
  </si>
  <si>
    <t>Productores reciben aopoyo en infraestructuras productivas para mejorar la producción agrícola</t>
  </si>
  <si>
    <t>Producto 7753: Produvtores reciben apoyo en infraestructuras productivas para mejorar la producción agrícola</t>
  </si>
  <si>
    <t>Producto 7755</t>
  </si>
  <si>
    <t>Organizaciones agrícolas y jóvenes reciben asesorías técnicas para fortalecer su estructura institucional</t>
  </si>
  <si>
    <t>Producto 7755: Organizaciones agrícolas y jóvenes reciben asesorías técnicas para fortalecer su estructura institucional</t>
  </si>
  <si>
    <t>Este producto tiene el propósito de dinamizar e incentivar la producción agrícola, con este fin, el Ministerio de Agricultura (MARD), hizo entrega de semillas y otros materiales de siembra como: plantas de cacao, cepas y plantas de plátanos y banano, además de camionadas de esquejes de yuca y abajas de batata a productores agrícolas.</t>
  </si>
  <si>
    <t>Consiste en beneficiar con apoyo, asistencia técnica y capacitación a productores para producción y distribución de plantas frutales como: mango, lechosa, aguacate, guayaba, cítricos, entre otros.</t>
  </si>
  <si>
    <t>Consiste en propiciar la participación y apoyo de los programas de capacitación para jóvenes profesionales agropecuarios, identificar y coordinar acciones que fortalezcan organizaciones existentes en las comunidades rurales y otras instancias, obras de infraestructura tendientes a mejorar la calidad de vida de la población rural, así como impulsar un modelo económico que priorice la seguridad alimentaria y nutricional, favoreciendo el mejoramiento de las condiciones de vida de la población dominicana.</t>
  </si>
  <si>
    <t>Consiste en asistir y capacitar técnicos agrícolas y productores(as) de la República Dominicana, con el objetivo de mejorar la producción y productividad de sus cosechas, mediante el conocimiento de nuevas tecnologías por mediación de cursos, talleres, días de campo y adiestramientos.</t>
  </si>
  <si>
    <t xml:space="preserve">Consiste en producir y transferir embriones de razas de ganados vacunos, con rendimientos mejorados y adaptados al trópico. También, incluyen capacitar a ganaderos y técnicos pecuarios en tecnologías reproductivas.
</t>
  </si>
  <si>
    <t xml:space="preserve">Consiste en brindar apoyo para que mujeres rurales contribuyan con su aporte al desarrollo de la producción rural, incorporándolos en actividades agrícolas. </t>
  </si>
  <si>
    <t>Consiste en el fortalecimiento de las organizaciones rurales y comunitarias, como también en la formación y capacitación a jóvenes en zonas rurales.</t>
  </si>
  <si>
    <t xml:space="preserve"> Consiste en el aumento de inspecciones en las unidades productivas con condiciones inocuas, con el objetivo de crear la base para garantizar la seguridad alimentaria en República Dominicana, además de asegurar alta calidad en la canasta básica. 
</t>
  </si>
  <si>
    <t xml:space="preserve">Consiste en brindar a productores agrícolas apoyo técnico para la producción fitosanitaria y control de plagas y enfermedades, con el fin de producir alimentos inocuos y contribuiría a con la Seguridad Agroalimentaria del país. Además, forma parte del proyecto Mejoramiento de la Sanidad Agroalimentaria en República Dominicana. </t>
  </si>
  <si>
    <t>Resultados al que contribuye el programa</t>
  </si>
  <si>
    <t xml:space="preserve">Aumentar el dinamismo de la producción agropecuaria, medido como la tasa de crecimiento promedio cuatrienal, de 14.58% en el año 2020 a 29% en el año 2024.
</t>
  </si>
  <si>
    <t>Causas y justificaciones del desvío financiero</t>
  </si>
  <si>
    <t xml:space="preserve">
Causas y justificaciones del desvío financiero:
</t>
  </si>
  <si>
    <t>Consiste en beneficiar a los productores con la construcción, rehabilitación de caminos vecinales interparcelarios y comunitarios y lagunas, preparación de terrenos por medio del Servicios de Maquinarias Agrícolas (PROSEMA) y El departamento de Transportación con la construcción de pozos.  Estas actividades de forma integral tienen como objetivo mejorar el acceso a predios rurales y favorecer el incremento de la producción agrícolas.</t>
  </si>
  <si>
    <t>Causas y justificación del desvío financiero</t>
  </si>
  <si>
    <t>Un sector agropecuario eficiente, competitivo, innovador y emprendedor, que sirva de base a la economía dominicana, proporcionándole la fuente alimentaria a la población, generador de oportunidades, beneficios económicos y sociales para los productores y consumidores.</t>
  </si>
  <si>
    <t>** Datos Preliminares</t>
  </si>
  <si>
    <t>Formular y dirigir las políticas agropecuarias de acuerdo con los planes generales de desarrollo del país, con el fin de que los productores aprovechen las ventajas comparativas y competitivas en los mercados, y de esa manera contribuir de esa manera a garantizar la seguridad alimentaria, la generación de empleos productivos y de divisas, y el mejoramiento de las condiciones de vida de la población.</t>
  </si>
  <si>
    <t xml:space="preserve">Producto 6800 </t>
  </si>
  <si>
    <r>
      <rPr>
        <b/>
        <sz val="10"/>
        <rFont val="Calibri"/>
        <family val="2"/>
        <scheme val="minor"/>
      </rPr>
      <t>Producto 6234:</t>
    </r>
    <r>
      <rPr>
        <sz val="10"/>
        <rFont val="Calibri"/>
        <family val="2"/>
        <scheme val="minor"/>
      </rPr>
      <t xml:space="preserve"> Productores agrícolas reciben insumos y material de siembra para el fomento y desarrollo de la producción nacional.</t>
    </r>
  </si>
  <si>
    <r>
      <rPr>
        <b/>
        <sz val="10"/>
        <rFont val="Calibri"/>
        <family val="2"/>
        <scheme val="minor"/>
      </rPr>
      <t>Producto 6236:</t>
    </r>
    <r>
      <rPr>
        <sz val="10"/>
        <rFont val="Calibri"/>
        <family val="2"/>
        <scheme val="minor"/>
      </rPr>
      <t xml:space="preserve"> Productores reciben apoyo y asistencia para la producción de frutales.</t>
    </r>
  </si>
  <si>
    <r>
      <rPr>
        <b/>
        <sz val="10"/>
        <rFont val="Calibri"/>
        <family val="2"/>
        <scheme val="minor"/>
      </rPr>
      <t xml:space="preserve">Producto 6800: </t>
    </r>
    <r>
      <rPr>
        <sz val="10"/>
        <rFont val="Calibri"/>
        <family val="2"/>
        <scheme val="minor"/>
      </rPr>
      <t>Agroempresas Agrícolas reciben capacitación y asistencia técnica para dar valor agregado a la producción.</t>
    </r>
  </si>
  <si>
    <r>
      <rPr>
        <b/>
        <sz val="10"/>
        <rFont val="Calibri"/>
        <family val="2"/>
        <scheme val="minor"/>
      </rPr>
      <t>Producto 6802:</t>
    </r>
    <r>
      <rPr>
        <sz val="10"/>
        <rFont val="Calibri"/>
        <family val="2"/>
        <scheme val="minor"/>
      </rPr>
      <t xml:space="preserve"> Políticas y acciones interinstitucionales coordinadas para la población rural</t>
    </r>
  </si>
  <si>
    <r>
      <rPr>
        <b/>
        <sz val="10"/>
        <rFont val="Calibri"/>
        <family val="2"/>
        <scheme val="minor"/>
      </rPr>
      <t xml:space="preserve">Producto 7754: </t>
    </r>
    <r>
      <rPr>
        <sz val="10"/>
        <rFont val="Calibri"/>
        <family val="2"/>
        <scheme val="minor"/>
      </rPr>
      <t>Distribución de plántulas In-vitro</t>
    </r>
  </si>
  <si>
    <r>
      <t xml:space="preserve">Programa 12: </t>
    </r>
    <r>
      <rPr>
        <sz val="10"/>
        <rFont val="Calibri"/>
        <family val="2"/>
        <scheme val="minor"/>
      </rPr>
      <t xml:space="preserve">Transferencia de tecnologías agropecuarias. </t>
    </r>
  </si>
  <si>
    <r>
      <rPr>
        <b/>
        <sz val="10"/>
        <rFont val="Calibri"/>
        <family val="2"/>
        <scheme val="minor"/>
      </rPr>
      <t>Producto 6238:</t>
    </r>
    <r>
      <rPr>
        <sz val="10"/>
        <rFont val="Calibri"/>
        <family val="2"/>
        <scheme val="minor"/>
      </rPr>
      <t xml:space="preserve"> Productores y técnicos agrícolas reciben asistencia técnica para la transferencia tecnológica.</t>
    </r>
  </si>
  <si>
    <r>
      <rPr>
        <b/>
        <sz val="10"/>
        <rFont val="Calibri"/>
        <family val="2"/>
        <scheme val="minor"/>
      </rPr>
      <t xml:space="preserve">Producto 7771: </t>
    </r>
    <r>
      <rPr>
        <sz val="10"/>
        <rFont val="Calibri"/>
        <family val="2"/>
        <scheme val="minor"/>
      </rPr>
      <t>Mujeres y jóvenes involucrados en actividades agropecuarias.</t>
    </r>
  </si>
  <si>
    <r>
      <rPr>
        <b/>
        <sz val="10"/>
        <rFont val="Calibri"/>
        <family val="2"/>
        <scheme val="minor"/>
      </rPr>
      <t xml:space="preserve">Producto 7772: </t>
    </r>
    <r>
      <rPr>
        <sz val="10"/>
        <rFont val="Calibri"/>
        <family val="2"/>
        <scheme val="minor"/>
      </rPr>
      <t>Productores reciben Transferencia de Embriones Bovinos.</t>
    </r>
  </si>
  <si>
    <r>
      <t xml:space="preserve">Programa 14: </t>
    </r>
    <r>
      <rPr>
        <sz val="10"/>
        <rFont val="Calibri"/>
        <family val="2"/>
        <scheme val="minor"/>
      </rPr>
      <t xml:space="preserve">Inocuidad Agroalimentaria y Sanidad Vegetal. </t>
    </r>
  </si>
  <si>
    <r>
      <t>Beneficiarios:</t>
    </r>
    <r>
      <rPr>
        <sz val="10"/>
        <rFont val="Calibri"/>
        <family val="2"/>
        <scheme val="minor"/>
      </rPr>
      <t xml:space="preserve"> </t>
    </r>
  </si>
  <si>
    <r>
      <t xml:space="preserve">Incrementar las agroexportaciones para la generación de divisas de </t>
    </r>
    <r>
      <rPr>
        <b/>
        <sz val="10"/>
        <rFont val="Calibri"/>
        <family val="2"/>
        <scheme val="minor"/>
      </rPr>
      <t>0.20%</t>
    </r>
    <r>
      <rPr>
        <sz val="10"/>
        <rFont val="Calibri"/>
        <family val="2"/>
        <scheme val="minor"/>
      </rPr>
      <t xml:space="preserve"> en el año 2020 a </t>
    </r>
    <r>
      <rPr>
        <b/>
        <sz val="10"/>
        <rFont val="Calibri"/>
        <family val="2"/>
        <scheme val="minor"/>
      </rPr>
      <t>0.25%</t>
    </r>
    <r>
      <rPr>
        <sz val="10"/>
        <rFont val="Calibri"/>
        <family val="2"/>
        <scheme val="minor"/>
      </rPr>
      <t xml:space="preserve"> en el año 2024, por medio de la reducción de las notificaciones por las intercepciones de plagas y residuos de plaguicidas recibidas.</t>
    </r>
  </si>
  <si>
    <r>
      <rPr>
        <b/>
        <sz val="10"/>
        <rFont val="Calibri"/>
        <family val="2"/>
        <scheme val="minor"/>
      </rPr>
      <t>Producto 6241:</t>
    </r>
    <r>
      <rPr>
        <sz val="10"/>
        <rFont val="Calibri"/>
        <family val="2"/>
        <scheme val="minor"/>
      </rPr>
      <t xml:space="preserve"> Productores reciben apoyo técnico para la prevención fitosanitaria y control de plagas y enfermedades.</t>
    </r>
  </si>
  <si>
    <r>
      <rPr>
        <b/>
        <sz val="10"/>
        <rFont val="Calibri"/>
        <family val="2"/>
        <scheme val="minor"/>
      </rPr>
      <t>Producto 6806:</t>
    </r>
    <r>
      <rPr>
        <sz val="10"/>
        <rFont val="Calibri"/>
        <family val="2"/>
        <scheme val="minor"/>
      </rPr>
      <t xml:space="preserve"> Unidades productivas reciben Programas de Control de Inocuidad Agroalimentaria para la aplicación de buenas prácticas.</t>
    </r>
  </si>
  <si>
    <r>
      <t>Aumentar el desarrollo de tecnologías agropecuarias, a través de la asistencia técnica a productores, de</t>
    </r>
    <r>
      <rPr>
        <b/>
        <sz val="10"/>
        <rFont val="Calibri"/>
        <family val="2"/>
        <scheme val="minor"/>
      </rPr>
      <t xml:space="preserve"> 282,392</t>
    </r>
    <r>
      <rPr>
        <sz val="10"/>
        <rFont val="Calibri"/>
        <family val="2"/>
        <scheme val="minor"/>
      </rPr>
      <t xml:space="preserve"> en el año 2020 a </t>
    </r>
    <r>
      <rPr>
        <b/>
        <sz val="10"/>
        <rFont val="Calibri"/>
        <family val="2"/>
        <scheme val="minor"/>
      </rPr>
      <t>410,372</t>
    </r>
    <r>
      <rPr>
        <sz val="10"/>
        <rFont val="Calibri"/>
        <family val="2"/>
        <scheme val="minor"/>
      </rPr>
      <t xml:space="preserve"> en el año 2024, a fin de mejorar la productividad y la competitividad de los rubros de importancia para agricultura dominicana.</t>
    </r>
  </si>
  <si>
    <t>**Estos datos fueron trabajados con el presuspuesto financiero fisico desde Octubre a Diciembre 2024.</t>
  </si>
  <si>
    <t>Respecto a este producto, el Departamento de Frutales (DEFRUT), tenía como meta apoyar, asistir y capacitar 406 productores y técnicos en la producción de frutas en el cuarto trimestre del año 2024, resultando beneficiados 518 productores (fueron 402 hombres y 116 mujeres), equivalentes a 127.59% de la meta programada para el periodo octubre – diciembre, indicándose un desvío positivo de 112 productores de frutales, equivalente a un superávit de un 27.59% de ejecución.</t>
  </si>
  <si>
    <t>Consiste en apoyo brindado con capacitación y asistencia técnica a productores y técnicos, realizando cursos, talleres, reuniones y visitar con el objetivo de transferir conocimientos de la importancia que ofrece laborar de forma asociadas y organizadas como son las agroempresas, las cuales reciben además asistencias técnicas y capacitación que permite proporcionar valor agregado a la producción agrícola por medio del fomento de la agroindustria.</t>
  </si>
  <si>
    <t>La ejecución financiera de este producto fue normal.</t>
  </si>
  <si>
    <t>La ejecución financiera de este producto fue normal</t>
  </si>
  <si>
    <t>IV.II - Formulación y Ejecución Semestral de las Metas por Producto</t>
  </si>
  <si>
    <t>Programación Semestral</t>
  </si>
  <si>
    <t>Ejecución Semestral</t>
  </si>
  <si>
    <t>Este producto 7753, tuvo una asignación presupuestaria de RD$335,160,048.80 en el segundo Semestre del año 2024, de estos recursos ejecutó un monto ascendente a RD$1,029,920,209.96, equivalente a un 307.29% del presupuesto del Semestre y el 122.92% del presupuesto anual del producto.</t>
  </si>
  <si>
    <t>Con relación a la programación financiera, este producto tuvo un presupuesto asignado de RD$12,982,000.00, en el segundo Semestre del año 2024, de este se ejecutó un monto ascendente a RD$11,447,850.32, equivalente a un 88.18%, del presupuesto del Semestre y 35.27% de ejecución del presupuesto anual del producto.</t>
  </si>
  <si>
    <t>Tuvo una asignación presupuestaria para el segundo Semestre del año 2024 de RD$12,369,200.00 ejecutando, RD$8,237,284.58, equivalente a 66.60%, del presupuesto del Semestre del producto y 37.03% del presupuesto del año 2024</t>
  </si>
  <si>
    <t xml:space="preserve"> El CEBIORA, como unidad ejecutora tuvo una asignación presupuestaria para el segundo Semestre del año 2024 de RD$9,300,000.00, del cual ejecutó RD$24,817,994.84, equivalente a 266.86% del presupuesto Semestral y un 67.08% del presupuesto anual de dicho producto.</t>
  </si>
  <si>
    <t>El producto 6234: Tuvo una asignación presupuestaria de RD$321,022,955.60, para el segundo Semestre del año 2024, de los cuales se ejecutó un monto ascendente a RD$802,173,947.31, equivalente a un 249.88% del presupuesto asignado para el Semestre y un avance de 99.95% del presupuesto asignado para el año 2024.</t>
  </si>
  <si>
    <t>El MARD fue beneficiado con un aporte de la Presidencia para el programa de multiplicación de semillas. También se realizaron varias modificaciones Núm. 0042, 0046, 0051, 0057, para pagar procesos pendientes, según libramientos Núm.10166,0132; 7962,8243 y 8254,6513,7126.</t>
  </si>
  <si>
    <t>Este producto fue afectado por modificación presupuestaria núm.004; para poder pagar procesos pendientes AGRICULTURA-2024-00238, AGRICULTURA-2024-00055, AGRICULTURA-2024-00175, AGRICULTURA-2024-00184, AGRICULTURA-2024-00192, AGRICULTURA-2024-00263.</t>
  </si>
  <si>
    <t>Con respecto a lo financiero, la programación presentada para este producto fue de RD$9,990,000.00 para el segundo Semestre del año 2024, de los cuales se ejecutó el monto ascendente a RD$10,375,501.49 del presupuesto asignado para el Semestre, mostrando un avance 103.86% del presupuesto del Semestre y 41.54%, del presupuesto del año 2024.</t>
  </si>
  <si>
    <t>Se lograron pagar compromisos de contratación de servicios que estaban pendientes de ejecutar, según libramientos Núms.  8348, 10060.</t>
  </si>
  <si>
    <t>Con relación a la programación financiera, este producto tuvo un presupuesto asignado de RD$18,816,000.00, para el Semestre del año 2024, de los cuales ejecutó un monto ascendente a RD$25,088,050.38, equivalente a un 133.33%, del presupuesto del semestre 2024 y 53.33% del presupuesto asignado para el año 2024.</t>
  </si>
  <si>
    <t>Se logró pagar los procesos de compras que estaban pendientes AGRICULTURA-2024-00234, AGRICULTURA-2024-00153, AGRICULTURA-CCC-LPN-2022-0013.</t>
  </si>
  <si>
    <t>El MARD fue beneficiado con el reformulado, con el objetivo de cubrir compromisos de periodos anteriores rehabilitación de caminos interparcelarios y preparación de tierra a productores agrícolas, este producto pudo cumplir con los compromisos pendientes, según Lib. 6498, 9578, 8399,7324,7430,9694, 7469,7530,6693, 6703, 6721, 6723, 7664, entre otros.</t>
  </si>
  <si>
    <t xml:space="preserve">Este desvío fue debido a que concluyó con los Pagos de los siguientes procesos AGRICULTURA-CCC-LPN-2022-0006, AGRICULTURA CCC-LPN-2023-0005 Y AGRICULTURA MAE-PEUR-2023-0003. en tal sentido este producto no tuvo proceso en línea. </t>
  </si>
  <si>
    <t>Este producto tuvo una asignación presupuestaria de RD$30,97,627.60, para el segundo Semestre del año 2024, ejecutando RD$22,278,361.23, equivalente a 71.93%, del presupuesto semestral del producto y el 16.14% con relación al presupuesto anual del referido producto.</t>
  </si>
  <si>
    <t>Tuvo una asignación presupuestaria para el segundo Semestre del año 2024 de RD$2,702,400.00, ejecutando un monto ascendete a RD$2,029,370.20, equivalente a 75.10%, del presupuesto asignado para el Semestre, y el 19.32% del presupuesto anual del producto.</t>
  </si>
  <si>
    <t>En este Semestre se logró pagar los siguientes procesos de compras que estaban pendientes AGRICULTURA-2024-00230, AGRICULTURA-2024-00245, AGRICULTURA-2024-00246, AGRICULTURA-2024-0023.</t>
  </si>
  <si>
    <t>Este producto logró pagar los procesos de compras pendientes AGRICULTURA CCC-LPN-2024-0002, 0023, AGRICULTURA-2024-00179, AGRICULTURA-2024-00213, AGRICULTURA-2024-00117.</t>
  </si>
  <si>
    <t>Se pudo pagar parte del proceso pendiente AGRICULTURA CCC-LPN-2022-0001 (ADENDA) y demas procesos pendientes a través de libramientos números 5890, 6146,9534.</t>
  </si>
  <si>
    <t>Los siguientes procesos de compras que estaban pendientes fueron pagados AGRICULTURA-2024-00199, AGRICULTURA-2024-00201, AGRICULTURA-2024-00239.</t>
  </si>
  <si>
    <t>Este producto 6241: Este producto tuvo una asignación presupuestaria anual de RD$47,230,000.00 y una asignación de RD$18,892,000.00. Durante el periodo del segundo Semestre 2024, se ejecutaron RD$16,875,964.32, equivalente al 89.33% del presupuesto Semestral y representa el 35.73% del presupuesto anual.</t>
  </si>
  <si>
    <t>Este producto 6806: Este producto tiene una asignación presupuestaria anual de RD$54,950,000.00 y una asignación de RD$21,980,000.00. Durante el periodo se ejecutaron RD$21,896,680.87, equivalente al 99.62% del presupuesto Semestral y representa el 39.85% del presupuesto anual.</t>
  </si>
  <si>
    <t>Informe de Autoevaluación: Semestre Julio-Diciembre de las Metas Físicas-Financieras del Año 2024</t>
  </si>
  <si>
    <t>Semestral</t>
  </si>
  <si>
    <t>EjecuciónSemestral</t>
  </si>
  <si>
    <t>La causa del déficit 47,482 productores (83.22%), que no fueron beneficiados con insumos y material de siembra en las metas física del producto 6234, fue debido a que se entregaron cantidades masivas de algunos rubros, y solo indican como beneficiarios, a las instituciones que recibieron el material de siembra de parte del MARD, como son: IAD y Asociaciones de Productores, Cooperativas Agrícolas y Organizaciones Campesinas, resultando cada una de estas, como un solo productor favorecidos.</t>
  </si>
  <si>
    <t>Las unidades responsables del reporte de este producto son: Bioarroz, los departamentos Producción, Semillas y Cacao, también son tomadas en cuentas la distribución de Hortalizas variadas por parte del Viceministerio de Desarrollo Rural y la Oficina Sectorial de Agropecuaria de la Mujer OSAM), los cuales programaron beneficiar en conjunto a 57,060 productores(as), con la entrega de material de siembra de alta calidad genética e insumos agrícolas, con el objetivo de incrementar la producción y productividad de sus predios, durante el segundo semestre del año 2024;  Logrando favorecer a 9,177 productores (8,575 hombres y 601 mujeres), a esta cantidad se adiciona una distribución del Viceministerio de Desarrollo Rural, a quienes benefició a 351 productores (206 hombres y 145 mujeres) y la Oficina Sectorial Agropecuaria de la Mujer (OSAM) favoreció a 50 mujeres con la entrega de material de siembra de hortalizas. En total fueron beneficiados 9,578 productores, equivalente a 16.78% de la programación del semestre.</t>
  </si>
  <si>
    <t xml:space="preserve">Para el Fomento y Desarrollo de las Agroempresas a nivel nacional, esta Unidad Ejecutora tenía como meta asistir y capacitar 900 Agroempresas durante el segundo semestre del año 2024, de estas fueron visitadas 120, equivalentes a 13.33% de la meta establecida, indicando un desvío negativo en el periodo indicado de 768 agroindustrias, igual a 86.67 %, que no recibieron capacitación ni asistencia. </t>
  </si>
  <si>
    <t>Para el segundo semestre del año 2024, este producto presentó un desvío negativo de 132 agro empresas no asistidas, representando 86.67% con relación a la programación, debido a que el departamento no tuvo una asignación de transporte ni combustible para ejecutar las capacitaciones y asistencias técnicas pautadas, sumado a estas situaciones de transporte y combustible, el departamento cuenta con la ausencias de tres (3) de los siete (7) técnicos que tiene en su plantilla, por razones de salud, según recomendaciones médicas.</t>
  </si>
  <si>
    <t>Una justificación valedera de este déficit, fue debido a la gran demanda de solicitudes de material de siembra (Plantitas), durante los primeros dos (2) trimestre del 2024, llegando a distribuir en estos periodos más de un cuarto de millón (277,810) de plantitas que fueron sembradas cubriendo 30,566 tareas, estas actividades de siembra fueron favorecidas por condiciones agrologicas optima presente en el periodo indicado, sin embargo a pesar de las condiciones óptima para la siembra de plantitas frutales a nivel nacional, muchas plantitas obtenida en viveros privados no pudieron sembrarse porque estas no estaban en condiciones óptimas, como sucedió con una cantidad considerable de Limón Persa, obtenidas en los viveros de la Fundación Sur Futuro. Igual sucedió con gran cantidad de plantas de Castaña de Masa, que no pudieron sembrarse por no tener el tamaño y vigor necesario, en la Zona de Cotuí, postergando su siembra para los primeros meses del año 2025</t>
  </si>
  <si>
    <t>Este producto 6236, tuvo una asignación presupuestaria de RD$15,104,000.00 para el segundo Semestre del año 2024, del cual ejecutó un monto ascendente a RD$10,471,764.03, equivalente a un 69.33% del presupuesto asignado al Semestre y 27.73% de la asignación para el año 2024.</t>
  </si>
  <si>
    <t xml:space="preserve">El Viceministerio de Desarrollo Rural, en el segundo semestre del año 2024, contó con una programación de 8701 beneficiados con asistencia técnica y capacitación, con el objetivo de fomentar el empoderamiento de los territorios rurales, así como el fortalecimiento de las organizaciones rurales, logrando favorecer a 13,712 pobladores rurales (de los cuales 8,920 son hombres y 4,792 mujeres) representando un 157.59%, con relación a la programación del semestre en referencia, representando un desvío positivo de 5,011 personas asistidas y capacitadas, equivalente a 57.59%   de la población rural programada para beneficiar con el empoderamiento de los territorios rurales, lo que contribuiría al fortalecimiento de organizaciones rurales. </t>
  </si>
  <si>
    <t xml:space="preserve">El producto 6802, dirigida sus ejecuciones por el Viceministerio de Desarrollo Rural, durante el semestre, contó con una dinámica y logística como transporte y material didácticos, con buen resultado en la aplicación de capacitación y asistencia técnica en la población rural y aplicación de políticas y acciones interinstitucionales.  </t>
  </si>
  <si>
    <t xml:space="preserve">Las unidades responsables del reporte de este producto son: Departamento de Construcción y Reconstrucción de Caminos Vecinales, Programa de Servicios de Maquinarias Agrícolas (PROSEMA) y Departamento de Transportación, los cuales de forma  conjuntas programaron beneficiar 41,484 productores con mejor acceso a sus predios debido a infraestructuras productivas mejoradas, mecanización de terrenos para las siembras de cultivos y construcción de pozos, lo que contribuye a mayor cantidad de agua para riego de cultivos y la pecuaria. Durante el segundo semestre del 2024 se logró beneficiar a 70,876 productores y comunitarios (37,482 hombres y 33,394 mujeres), equivalente a un 170.85%, con relación a la programación establecida para el semestre julio - diciembre. Presentando un desvío positivo de 29,392 beneficiarios, igual a un superávit de 70.85% con relación a la programación. </t>
  </si>
  <si>
    <t>Las principales causas de este superávit de 196.46%, fue debido al conjunto de situaciones favorables que sucedieron durante el cuarto trimestre del 2024, como fueron: realizar pagos de  cubicaciones a tiempo en obras civiles y motivando a los contratistas, pagando un 20% de viejas deudas motivando a realizar trabajos continuos, tanto construyendo caminos rurales productivos como rehabilitando caminos rurales, sumado a estas las eficiencias que tuvieron las maquinarias regentadas por PROSEMA, que aprovechando las condiciones climáticas favorables para el proceso de mecanización de terrenos, hicieron una gran labor, beneficiando una gran cantidad de productores, con el objetivo de sembrar gran parte de territorio en las ocho (8) direcciones generales del MARD. También hubo mucha dinámica en el departamento de transportación con la construcción de pozos tubulares.</t>
  </si>
  <si>
    <t>El Laboratorio de Micropropagación de Plántulas In-Vitro (BIOVEGA), como unidad ejecutora de este producto, tuvo como meta beneficiar a 900 productores de banano durante el segundo semestre del año 2024, de los cuales resultaron favorecidos 168 agricultores, todos de sexo masculino, igual a 18.66% de la programación del semestre referido. Presentando un desvío negativo de 732 productores que no fueron favorecidos con las ventas de plantitas de banano, igual a 81.34% de los programados.</t>
  </si>
  <si>
    <t>El desvío negativo de 732 productores, indicando el 81.34% de la programación, fue debido a que las plantas producidas por BIOVEGA, se venden a los productores compitiendo con otros programas de distribución de material de siembra de musáceas en el MARD y otras unidades ejecutoras, que simplemente hacen donaciones de cepas, cormitos y plantitas, como son: Los Departamentos Producción, OSAM y El Viceministerio Desarrollo Rural.</t>
  </si>
  <si>
    <t>Las unidades ejecutoras de este producto son: Departamento Extensión y Capacitación y el Departamento de Agricultura Orgánica. Estas unidades ejecutoras tenían programadas dotar de asistencia técnica y capacitación a 195,600 productores(as), logrando favorecer con estos servicios a 281,521 personas involucradas en la producción nacional, equivalente a 143.92%, con relación a la programación, de estos agricultores favorecidos fueron: 246,848 masculinos y 34,673 femeninos. Presentando un desvío positivo de 85,921 productores(as), igual a 43.92% de ejecución.</t>
  </si>
  <si>
    <t xml:space="preserve">Razones relevantes que influyeron en el desvío positivo de 85,921 productores y técnicos beneficiados con capacitación y asistencia técnica para la Transferencia Tecnológica significando un 43.92%, fueron:
El Departamento de Extensión y Capacitación (DECA), a través de las 8 Direcciones Regionales, en coordinación con 840 agentes de asistencia técnica y el personal de apoyo correspondiente lograron la realización de 37,504 actividades de asistencia técnica y 2,627 actividades de capacitación.
</t>
  </si>
  <si>
    <t xml:space="preserve">El Departamento de Organización de Rural, como unidad ejecutora de este producto, tenía como meta fortalecer 1,010 organizaciones rurales y comunitarias. Durante el segundo semestre del año 2024, se logró fortalecer dos (2) organización rural conformada por diez (10) miembros (6 varones y 4 hembras) y formar por medio de capacitación a 1,302 jóvenes (752 hombres y 550 mujeres), equivalente a 128.91%, con respecto a la programación, presentando un desvío positivo de 292 organizaciones fortalecidas con jóvenes, equivalente a 28.91% de ejecución. </t>
  </si>
  <si>
    <t xml:space="preserve">Este desvío positivo se debió, a que las direcciones regionales y las asociaciones cubrieron la organización y logísticas, participando en todas las actividades realizadas, la unidad ejecutora de estas actividades no recibió recursos económicos del MARD. </t>
  </si>
  <si>
    <t>La Oficina Sectorial Agropecuaria de la Mujer (OSAM) como unidad ejecutora de este producto, tenía como meta incorporar 1,000 mujeres en actividades agrícolas. Durante el segundo semestre del año 2024, se lograron beneficiar 2,298 mujeres, con capacitación y asistencia técnica, para una ejecución de 229.80 %, con respecto a lo programado, presentando un desvío positivo de 1,298 mujeres involucradas en actividades agropecuarias, equivalente a 129.80% de ejecución.</t>
  </si>
  <si>
    <t>Las logísticas o facilidades brindadas por el MARD a la oficina (OSAM) mejoraron, favoreciendo realizar actividades que involucran a mujeres rurales en actividades agrícolas, principalmente en los meses ultimo de año 2024, para estas ejecuciones la oficina (OSAM), tuvo a su disposición vehículos de transporte para las actividades de capacitación y asistencia técnica, viáticos y materiales didácticos.</t>
  </si>
  <si>
    <t>El Centro Biotecnológico de Reproducción Animal (CEBIORA), como unidad ejecutora para el segundo semestre del año 2024, tuvo una ejecución de 64 productores beneficiados de una programación para que 125 productores reciban transferencia de tecnología reproductiva, capacitación y nacimiento de becerros y crías ovinos-caprinos saneados y mejorados, significando una ejecución de 51.20%, presentando un desvío negativo de 61 productores que no fueron favorecidos, igual a 48.80% de ejecución.</t>
  </si>
  <si>
    <t>La razón del desvío negativo o déficit de 61 (48.80%), de beneficiarios fue que no se realizó la ejecución de Transferencia de Tecnología Reproductiva que estaban programadas a realizar durante los meses noviembre y diciembre 2024, afectando sensiblemente los nacimientos de crías de becerros, asimismo los nacimientos ovinos – caprinos saneados y mejorados.</t>
  </si>
  <si>
    <t xml:space="preserve">El producto 6241, donde productores reciben apoyo técnico para la prevención fitosanitaria y control de plagas y enfermedades, este producto cuya unidad ejecutora es el departamento de Sanidad Vegetal y sus respectivas subdirecciones, está conformado por las actividades: Registro, Inspección y Seguimiento de Plagas, Monitoreo Fitosanitario, Prevención y Control de Plagas, formación y Capacitación para el Manejo Integrado de Plagas y Sistema de Cuarentena Vegetal. 
Todas estas actividades en conjunto presentaron una programación para favorecer 1,548 productores en el segundo semestre del año 2024, con la prevención sanitaria de sus respectivos cultivos, protegiéndolos de forma preventiva de plagas y enfermedades. logrando beneficiar 22,047 productores agrícolas, de los cuales fueron: 20,940 hombres y 1,107 mujeres, equivalente a 1,424.22%, con relación a la programación, presentando un desvío positivo o superávit de 20,499 productores beneficiados por encima de la meta establecida igual a 1,324%. </t>
  </si>
  <si>
    <t>Este producto, contó con un superávit en su ejecutoria durante el segundo semestre del año 2024 de 20,499 productores beneficiados con apoyo técnico para el control de plagas y enfermedades, indicando el 1,324.22% con relación a la meta programada de 1,525 productores a ser beneficiados, debido a las oportunas erogaciones de recursos económicos que cubren las actividades (logística y transporte). Gran parte de las actividades que este producto ha ejecutado hasta la fecha han sido con recursos auspiciados por organismos y programas internaciones, como el Proyecto TRADE SAFE-IES del Departamento de Agricultura de los Estados Unidos, así como el Organismo Internacional Regional de Sanidad Vegetal (OISA), entre otros.</t>
  </si>
  <si>
    <t xml:space="preserve">Este producto tuvo como meta dotar de apoyo técnico para la prevención fitosanitarias y control de plagas y enfermedades a 575 unidades productivas para garantizar la calidad de alimentos de la canasta básica. Durante el segundo semestre del año 2024, con estas medidas se beneficiaron 676   unidades productivas en BPAyG, equivalentes a 117.56%, de la meta establecida. Mostrando un desvío positivo de 101 unidades productivas que recibieron programas de control de inocuidad agroalimentaria, equivalente a 17.56% de ejecución. </t>
  </si>
  <si>
    <t xml:space="preserve">Los programas ejecutados por el DIA (Inspección, toma de muestra, certificaciones, perfiles y registros) exceptuando las capacitaciones, presentan un nivel de ejecución por diversas razones, entre las cuales se encuentran la disponibilidad de vehículos, cantidad de técnicos, viáticos y recursos económicos para el pago de los servicios como el análisis de muestras. Las emisiones de certificaciones dependen de la demanda de los usuarios, por lo que este número puede ser menor o mayor a lo programado, asimismo la unidad ejecutora tuvo la colaboración económica de organismos internacionales y también del Departamento de Agricultura de los Estados Unidos.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</si>
</sst>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dd/mm/yyyy;@"/>
    <numFmt numFmtId="165" formatCode="[$-10409]0.00%"/>
    <numFmt numFmtId="166" formatCode="_(* #,##0_);_(* \(#,##0\);_(* &quot;-&quot;??_);_(@_)"/>
    <numFmt numFmtId="167" formatCode="_([$$-1C0A]* #,##0.00_);_([$$-1C0A]* \(#,##0.00\);_([$$-1C0A]* &quot;-&quot;??_);_(@_)"/>
  </numFmts>
  <fonts count="15" x14ac:knownFonts="1">
    <font>
      <sz val="11"/>
      <color theme="1"/>
      <name val="Calibri"/>
      <family val="2"/>
      <scheme val="minor"/>
    </font>
    <font>
      <sz val="11"/>
      <color theme="1"/>
      <name val="Calibri"/>
      <family val="2"/>
      <scheme val="minor"/>
    </font>
    <font>
      <sz val="10"/>
      <color theme="1"/>
      <name val="Calibri"/>
      <family val="2"/>
      <scheme val="minor"/>
    </font>
    <font>
      <sz val="11"/>
      <name val="Calibri"/>
      <family val="2"/>
    </font>
    <font>
      <sz val="10"/>
      <name val="Calibri"/>
      <family val="2"/>
    </font>
    <font>
      <b/>
      <sz val="10"/>
      <name val="Calibri"/>
      <family val="2"/>
    </font>
    <font>
      <sz val="8"/>
      <name val="Calibri"/>
      <family val="2"/>
      <scheme val="minor"/>
    </font>
    <font>
      <b/>
      <sz val="10"/>
      <color rgb="FF000000"/>
      <name val="Calibri"/>
      <family val="2"/>
      <scheme val="minor"/>
    </font>
    <font>
      <sz val="10"/>
      <color rgb="FF000000"/>
      <name val="Calibri"/>
      <family val="2"/>
      <scheme val="minor"/>
    </font>
    <font>
      <b/>
      <sz val="10"/>
      <color theme="0"/>
      <name val="Calibri"/>
      <family val="2"/>
      <scheme val="minor"/>
    </font>
    <font>
      <b/>
      <sz val="10"/>
      <color theme="1"/>
      <name val="Calibri"/>
      <family val="2"/>
      <scheme val="minor"/>
    </font>
    <font>
      <b/>
      <sz val="10"/>
      <name val="Calibri"/>
      <family val="2"/>
      <scheme val="minor"/>
    </font>
    <font>
      <sz val="10"/>
      <name val="Calibri"/>
      <family val="2"/>
      <scheme val="minor"/>
    </font>
    <font>
      <b/>
      <sz val="11"/>
      <name val="Calibri"/>
      <family val="2"/>
    </font>
    <font>
      <sz val="10"/>
      <color rgb="FFFF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bgColor rgb="FFF5F5F5"/>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38">
    <xf numFmtId="0" fontId="0" fillId="0" borderId="0" xfId="0"/>
    <xf numFmtId="0" fontId="3" fillId="0" borderId="0" xfId="0" applyFont="1" applyProtection="1">
      <protection locked="0"/>
    </xf>
    <xf numFmtId="0" fontId="7" fillId="7" borderId="1" xfId="0" applyFont="1" applyFill="1" applyBorder="1" applyAlignment="1">
      <alignment vertical="top" wrapText="1"/>
    </xf>
    <xf numFmtId="0" fontId="7" fillId="7" borderId="5" xfId="0" applyFont="1" applyFill="1" applyBorder="1" applyAlignment="1">
      <alignment vertical="top" wrapText="1"/>
    </xf>
    <xf numFmtId="0" fontId="7" fillId="7" borderId="6" xfId="0" applyFont="1" applyFill="1" applyBorder="1" applyAlignment="1">
      <alignment vertical="top" wrapText="1"/>
    </xf>
    <xf numFmtId="0" fontId="7" fillId="0" borderId="12" xfId="0" applyFont="1" applyBorder="1" applyAlignment="1">
      <alignment vertical="center"/>
    </xf>
    <xf numFmtId="0" fontId="2" fillId="6" borderId="28" xfId="0" applyFont="1" applyFill="1" applyBorder="1" applyAlignment="1">
      <alignment horizontal="center" vertical="center" wrapText="1"/>
    </xf>
    <xf numFmtId="0" fontId="2" fillId="6" borderId="28" xfId="0" applyFont="1" applyFill="1" applyBorder="1" applyAlignment="1">
      <alignment horizontal="center" vertical="center"/>
    </xf>
    <xf numFmtId="0" fontId="7" fillId="0" borderId="28" xfId="0" applyFont="1" applyBorder="1" applyAlignment="1">
      <alignment vertical="center"/>
    </xf>
    <xf numFmtId="0" fontId="10" fillId="0" borderId="28" xfId="0" applyFont="1" applyBorder="1"/>
    <xf numFmtId="0" fontId="7" fillId="0" borderId="28" xfId="0" applyFont="1" applyBorder="1" applyAlignment="1">
      <alignment vertical="center" wrapText="1"/>
    </xf>
    <xf numFmtId="0" fontId="0" fillId="7" borderId="0" xfId="0" applyFill="1" applyProtection="1">
      <protection locked="0"/>
    </xf>
    <xf numFmtId="0" fontId="0" fillId="7" borderId="0" xfId="0" applyFill="1"/>
    <xf numFmtId="0" fontId="3" fillId="7" borderId="0" xfId="0" applyFont="1" applyFill="1" applyProtection="1">
      <protection locked="0"/>
    </xf>
    <xf numFmtId="39" fontId="3" fillId="7" borderId="0" xfId="0" applyNumberFormat="1" applyFont="1" applyFill="1" applyProtection="1">
      <protection locked="0"/>
    </xf>
    <xf numFmtId="0" fontId="13" fillId="7" borderId="0" xfId="0" applyFont="1" applyFill="1" applyProtection="1">
      <protection locked="0"/>
    </xf>
    <xf numFmtId="0" fontId="3" fillId="7" borderId="0" xfId="0" applyFont="1" applyFill="1" applyAlignment="1" applyProtection="1">
      <alignment vertical="center"/>
      <protection locked="0"/>
    </xf>
    <xf numFmtId="0" fontId="0" fillId="7" borderId="0" xfId="0" applyFill="1" applyAlignment="1">
      <alignment vertical="center"/>
    </xf>
    <xf numFmtId="0" fontId="0" fillId="0" borderId="0" xfId="0" applyAlignment="1">
      <alignment vertical="center"/>
    </xf>
    <xf numFmtId="0" fontId="5" fillId="7" borderId="0" xfId="0" applyFont="1" applyFill="1" applyProtection="1">
      <protection locked="0"/>
    </xf>
    <xf numFmtId="0" fontId="3" fillId="8" borderId="0" xfId="0" applyFont="1" applyFill="1" applyProtection="1">
      <protection locked="0"/>
    </xf>
    <xf numFmtId="0" fontId="2" fillId="7" borderId="28" xfId="0" applyFont="1" applyFill="1" applyBorder="1"/>
    <xf numFmtId="0" fontId="11" fillId="9" borderId="32" xfId="0" applyFont="1" applyFill="1" applyBorder="1" applyAlignment="1">
      <alignment horizontal="center" vertical="center" wrapText="1" readingOrder="1"/>
    </xf>
    <xf numFmtId="0" fontId="11" fillId="7" borderId="28" xfId="0" applyFont="1" applyFill="1" applyBorder="1" applyAlignment="1">
      <alignment horizontal="justify" vertical="center"/>
    </xf>
    <xf numFmtId="0" fontId="12" fillId="7" borderId="28" xfId="0" applyFont="1" applyFill="1" applyBorder="1" applyAlignment="1">
      <alignment horizontal="left" vertical="center" wrapText="1"/>
    </xf>
    <xf numFmtId="0" fontId="11" fillId="7" borderId="28" xfId="0" applyFont="1" applyFill="1" applyBorder="1" applyAlignment="1" applyProtection="1">
      <alignment vertical="center" wrapText="1"/>
      <protection locked="0"/>
    </xf>
    <xf numFmtId="0" fontId="12" fillId="7" borderId="28" xfId="0" applyFont="1" applyFill="1" applyBorder="1" applyAlignment="1" applyProtection="1">
      <alignment vertical="top" wrapText="1"/>
      <protection locked="0"/>
    </xf>
    <xf numFmtId="4" fontId="11" fillId="7" borderId="28" xfId="0" applyNumberFormat="1" applyFont="1" applyFill="1" applyBorder="1" applyAlignment="1" applyProtection="1">
      <alignment horizontal="center" vertical="center" wrapText="1" readingOrder="1"/>
      <protection locked="0"/>
    </xf>
    <xf numFmtId="167" fontId="12" fillId="7" borderId="28" xfId="3" applyNumberFormat="1" applyFont="1" applyFill="1" applyBorder="1" applyAlignment="1">
      <alignment horizontal="center" vertical="center"/>
    </xf>
    <xf numFmtId="4" fontId="12" fillId="7" borderId="28" xfId="0" applyNumberFormat="1" applyFont="1" applyFill="1" applyBorder="1" applyAlignment="1" applyProtection="1">
      <alignment horizontal="center" vertical="center" wrapText="1" readingOrder="1"/>
      <protection locked="0"/>
    </xf>
    <xf numFmtId="165" fontId="12" fillId="7" borderId="28" xfId="0" applyNumberFormat="1" applyFont="1" applyFill="1" applyBorder="1" applyAlignment="1" applyProtection="1">
      <alignment horizontal="center" vertical="center" wrapText="1" readingOrder="1"/>
      <protection locked="0"/>
    </xf>
    <xf numFmtId="0" fontId="11" fillId="7" borderId="28" xfId="0" applyFont="1" applyFill="1" applyBorder="1" applyAlignment="1">
      <alignment vertical="center"/>
    </xf>
    <xf numFmtId="0" fontId="11" fillId="7" borderId="28" xfId="0" applyFont="1" applyFill="1" applyBorder="1" applyAlignment="1">
      <alignment vertical="center" wrapText="1"/>
    </xf>
    <xf numFmtId="0" fontId="12" fillId="7" borderId="28" xfId="0" applyFont="1" applyFill="1" applyBorder="1"/>
    <xf numFmtId="0" fontId="11" fillId="9" borderId="28" xfId="0" applyFont="1" applyFill="1" applyBorder="1" applyAlignment="1">
      <alignment horizontal="center" vertical="center" wrapText="1" readingOrder="1"/>
    </xf>
    <xf numFmtId="0" fontId="11" fillId="7" borderId="28" xfId="0" applyFont="1" applyFill="1" applyBorder="1" applyAlignment="1">
      <alignment horizontal="justify" vertical="center" wrapText="1"/>
    </xf>
    <xf numFmtId="166" fontId="12" fillId="7" borderId="28" xfId="0" applyNumberFormat="1" applyFont="1" applyFill="1" applyBorder="1" applyAlignment="1">
      <alignment vertical="center" wrapText="1"/>
    </xf>
    <xf numFmtId="4" fontId="12" fillId="7" borderId="28" xfId="0" applyNumberFormat="1" applyFont="1" applyFill="1" applyBorder="1" applyAlignment="1" applyProtection="1">
      <alignment horizontal="center" vertical="center" wrapText="1"/>
      <protection locked="0"/>
    </xf>
    <xf numFmtId="0" fontId="12" fillId="7" borderId="28" xfId="0" applyFont="1" applyFill="1" applyBorder="1" applyAlignment="1">
      <alignment horizontal="right" vertical="center"/>
    </xf>
    <xf numFmtId="10" fontId="12" fillId="7" borderId="28" xfId="2" applyNumberFormat="1" applyFont="1" applyFill="1" applyBorder="1" applyAlignment="1" applyProtection="1">
      <alignment horizontal="center" vertical="center" wrapText="1" readingOrder="1"/>
      <protection locked="0"/>
    </xf>
    <xf numFmtId="0" fontId="11" fillId="7" borderId="16" xfId="0" applyFont="1" applyFill="1" applyBorder="1" applyAlignment="1">
      <alignment wrapText="1"/>
    </xf>
    <xf numFmtId="0" fontId="11" fillId="7" borderId="28" xfId="0" applyFont="1" applyFill="1" applyBorder="1" applyAlignment="1">
      <alignment wrapText="1"/>
    </xf>
    <xf numFmtId="164" fontId="8" fillId="0" borderId="8"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7" fillId="2" borderId="37" xfId="0" applyFont="1" applyFill="1" applyBorder="1" applyAlignment="1">
      <alignment horizontal="center" vertical="center" wrapText="1"/>
    </xf>
    <xf numFmtId="0" fontId="7" fillId="2" borderId="33" xfId="0" applyFont="1" applyFill="1" applyBorder="1" applyAlignment="1">
      <alignment horizontal="center" vertical="center" wrapText="1"/>
    </xf>
    <xf numFmtId="166" fontId="12" fillId="7" borderId="28" xfId="0" applyNumberFormat="1" applyFont="1" applyFill="1" applyBorder="1" applyAlignment="1">
      <alignment horizontal="center" vertical="center" wrapText="1" readingOrder="1"/>
    </xf>
    <xf numFmtId="44" fontId="12" fillId="7" borderId="28" xfId="3" applyFont="1" applyFill="1" applyBorder="1" applyAlignment="1">
      <alignment horizontal="center" vertical="center" wrapText="1" readingOrder="1"/>
    </xf>
    <xf numFmtId="167" fontId="12" fillId="7" borderId="28" xfId="3" applyNumberFormat="1" applyFont="1" applyFill="1" applyBorder="1" applyAlignment="1">
      <alignment horizontal="center" vertical="center" readingOrder="1"/>
    </xf>
    <xf numFmtId="0" fontId="12" fillId="7" borderId="28" xfId="0" applyFont="1" applyFill="1" applyBorder="1" applyAlignment="1">
      <alignment horizontal="right" vertical="center" readingOrder="1"/>
    </xf>
    <xf numFmtId="0" fontId="12" fillId="7" borderId="28" xfId="0" applyFont="1" applyFill="1" applyBorder="1" applyAlignment="1">
      <alignment vertical="center"/>
    </xf>
    <xf numFmtId="0" fontId="11" fillId="7" borderId="29" xfId="0" applyFont="1" applyFill="1" applyBorder="1" applyAlignment="1">
      <alignment horizontal="left" vertical="center"/>
    </xf>
    <xf numFmtId="0" fontId="11" fillId="7" borderId="30" xfId="0" applyFont="1" applyFill="1" applyBorder="1" applyAlignment="1">
      <alignment horizontal="left" vertical="center"/>
    </xf>
    <xf numFmtId="0" fontId="11" fillId="7" borderId="31" xfId="0" applyFont="1" applyFill="1" applyBorder="1" applyAlignment="1">
      <alignment horizontal="left" vertical="center"/>
    </xf>
    <xf numFmtId="0" fontId="11" fillId="7" borderId="24" xfId="0" applyFont="1" applyFill="1" applyBorder="1" applyAlignment="1">
      <alignment horizontal="left" vertical="center"/>
    </xf>
    <xf numFmtId="0" fontId="11" fillId="7" borderId="25" xfId="0" applyFont="1" applyFill="1" applyBorder="1" applyAlignment="1">
      <alignment horizontal="left" vertical="center"/>
    </xf>
    <xf numFmtId="0" fontId="11" fillId="7" borderId="26" xfId="0" applyFont="1" applyFill="1" applyBorder="1" applyAlignment="1">
      <alignment horizontal="left" vertical="center"/>
    </xf>
    <xf numFmtId="0" fontId="11" fillId="7" borderId="12" xfId="0" applyFont="1" applyFill="1" applyBorder="1" applyAlignment="1">
      <alignment horizontal="left"/>
    </xf>
    <xf numFmtId="0" fontId="11" fillId="7" borderId="0" xfId="0" applyFont="1" applyFill="1" applyAlignment="1">
      <alignment horizontal="left"/>
    </xf>
    <xf numFmtId="0" fontId="11" fillId="7" borderId="13" xfId="0" applyFont="1" applyFill="1" applyBorder="1" applyAlignment="1">
      <alignment horizontal="left"/>
    </xf>
    <xf numFmtId="0" fontId="12" fillId="7" borderId="28" xfId="0" applyFont="1" applyFill="1" applyBorder="1" applyAlignment="1" applyProtection="1">
      <alignment horizontal="left" vertical="center" wrapText="1"/>
      <protection locked="0"/>
    </xf>
    <xf numFmtId="10" fontId="12" fillId="7" borderId="28" xfId="0" applyNumberFormat="1" applyFont="1" applyFill="1" applyBorder="1" applyAlignment="1" applyProtection="1">
      <alignment horizontal="left" vertical="center" wrapText="1"/>
      <protection locked="0"/>
    </xf>
    <xf numFmtId="0" fontId="12" fillId="7" borderId="14" xfId="0" applyFont="1" applyFill="1" applyBorder="1" applyAlignment="1" applyProtection="1">
      <alignment horizontal="left" vertical="center" wrapText="1"/>
      <protection locked="0"/>
    </xf>
    <xf numFmtId="0" fontId="12" fillId="7" borderId="15" xfId="0" applyFont="1" applyFill="1" applyBorder="1" applyAlignment="1" applyProtection="1">
      <alignment horizontal="left" vertical="center" wrapText="1"/>
      <protection locked="0"/>
    </xf>
    <xf numFmtId="0" fontId="12" fillId="7" borderId="16" xfId="0" applyFont="1" applyFill="1" applyBorder="1" applyAlignment="1" applyProtection="1">
      <alignment horizontal="left" vertical="center" wrapText="1"/>
      <protection locked="0"/>
    </xf>
    <xf numFmtId="0" fontId="10" fillId="7" borderId="12" xfId="0" applyFont="1" applyFill="1" applyBorder="1" applyAlignment="1">
      <alignment horizontal="left" vertical="center" wrapText="1"/>
    </xf>
    <xf numFmtId="0" fontId="10" fillId="7" borderId="0" xfId="0" applyFont="1" applyFill="1" applyAlignment="1">
      <alignment horizontal="left" vertical="center" wrapText="1"/>
    </xf>
    <xf numFmtId="0" fontId="10" fillId="7" borderId="13" xfId="0" applyFont="1" applyFill="1" applyBorder="1" applyAlignment="1">
      <alignment horizontal="left" vertical="center" wrapText="1"/>
    </xf>
    <xf numFmtId="0" fontId="14" fillId="7" borderId="24" xfId="0" applyFont="1" applyFill="1" applyBorder="1" applyAlignment="1" applyProtection="1">
      <alignment horizontal="left" vertical="center" wrapText="1"/>
      <protection locked="0"/>
    </xf>
    <xf numFmtId="0" fontId="14" fillId="7" borderId="25" xfId="0" applyFont="1" applyFill="1" applyBorder="1" applyAlignment="1" applyProtection="1">
      <alignment horizontal="left" vertical="center" wrapText="1"/>
      <protection locked="0"/>
    </xf>
    <xf numFmtId="0" fontId="14" fillId="7" borderId="26" xfId="0" applyFont="1" applyFill="1" applyBorder="1" applyAlignment="1" applyProtection="1">
      <alignment horizontal="left" vertical="center" wrapText="1"/>
      <protection locked="0"/>
    </xf>
    <xf numFmtId="0" fontId="12" fillId="7" borderId="30" xfId="0" applyFont="1" applyFill="1" applyBorder="1" applyAlignment="1" applyProtection="1">
      <alignment horizontal="left" vertical="center" wrapText="1"/>
      <protection locked="0"/>
    </xf>
    <xf numFmtId="0" fontId="12" fillId="7" borderId="31" xfId="0" applyFont="1" applyFill="1" applyBorder="1" applyAlignment="1" applyProtection="1">
      <alignment horizontal="left" vertical="center" wrapText="1"/>
      <protection locked="0"/>
    </xf>
    <xf numFmtId="0" fontId="11" fillId="7" borderId="12" xfId="0" applyFont="1" applyFill="1" applyBorder="1" applyAlignment="1">
      <alignment horizontal="left" vertical="center"/>
    </xf>
    <xf numFmtId="0" fontId="11" fillId="7" borderId="0" xfId="0" applyFont="1" applyFill="1" applyAlignment="1">
      <alignment horizontal="left" vertical="center"/>
    </xf>
    <xf numFmtId="0" fontId="11" fillId="7" borderId="13" xfId="0" applyFont="1" applyFill="1" applyBorder="1" applyAlignment="1">
      <alignment horizontal="left" vertical="center"/>
    </xf>
    <xf numFmtId="0" fontId="11" fillId="9" borderId="28" xfId="0" applyFont="1" applyFill="1" applyBorder="1" applyAlignment="1">
      <alignment horizontal="center" vertical="center" wrapText="1" readingOrder="1"/>
    </xf>
    <xf numFmtId="0" fontId="12" fillId="7" borderId="28" xfId="0" applyFont="1" applyFill="1" applyBorder="1" applyAlignment="1">
      <alignment vertical="top" wrapText="1"/>
    </xf>
    <xf numFmtId="0" fontId="11" fillId="7" borderId="12" xfId="0" applyFont="1" applyFill="1" applyBorder="1" applyAlignment="1">
      <alignment horizontal="left" vertical="center" wrapText="1"/>
    </xf>
    <xf numFmtId="0" fontId="11" fillId="7" borderId="0" xfId="0" applyFont="1" applyFill="1" applyAlignment="1">
      <alignment horizontal="left" vertical="center" wrapText="1"/>
    </xf>
    <xf numFmtId="0" fontId="11" fillId="7" borderId="13" xfId="0" applyFont="1" applyFill="1" applyBorder="1" applyAlignment="1">
      <alignment horizontal="left" vertical="center" wrapText="1"/>
    </xf>
    <xf numFmtId="0" fontId="11" fillId="7" borderId="17" xfId="0" applyFont="1" applyFill="1" applyBorder="1" applyAlignment="1">
      <alignment horizontal="center" vertical="center" wrapText="1" readingOrder="1"/>
    </xf>
    <xf numFmtId="0" fontId="11" fillId="7" borderId="18" xfId="0" applyFont="1" applyFill="1" applyBorder="1" applyAlignment="1">
      <alignment horizontal="center" vertical="center" wrapText="1" readingOrder="1"/>
    </xf>
    <xf numFmtId="0" fontId="11" fillId="7" borderId="19" xfId="0" applyFont="1" applyFill="1" applyBorder="1" applyAlignment="1">
      <alignment horizontal="center" vertical="center" wrapText="1" readingOrder="1"/>
    </xf>
    <xf numFmtId="0" fontId="11" fillId="7" borderId="27" xfId="0" applyFont="1" applyFill="1" applyBorder="1" applyAlignment="1">
      <alignment horizontal="center" vertical="center" wrapText="1" readingOrder="1"/>
    </xf>
    <xf numFmtId="0" fontId="11" fillId="7" borderId="20" xfId="0" applyFont="1" applyFill="1" applyBorder="1" applyAlignment="1">
      <alignment horizontal="center" vertical="center" wrapText="1" readingOrder="1"/>
    </xf>
    <xf numFmtId="39" fontId="11" fillId="7" borderId="21" xfId="1" applyNumberFormat="1" applyFont="1" applyFill="1" applyBorder="1" applyAlignment="1" applyProtection="1">
      <alignment horizontal="center" vertical="center" wrapText="1" readingOrder="1"/>
      <protection locked="0"/>
    </xf>
    <xf numFmtId="39" fontId="11" fillId="7" borderId="22" xfId="1" applyNumberFormat="1" applyFont="1" applyFill="1" applyBorder="1" applyAlignment="1" applyProtection="1">
      <alignment horizontal="center" vertical="center" wrapText="1" readingOrder="1"/>
      <protection locked="0"/>
    </xf>
    <xf numFmtId="39" fontId="11" fillId="7" borderId="19" xfId="1" applyNumberFormat="1" applyFont="1" applyFill="1" applyBorder="1" applyAlignment="1" applyProtection="1">
      <alignment horizontal="center" vertical="center" wrapText="1" readingOrder="1"/>
      <protection locked="0"/>
    </xf>
    <xf numFmtId="39" fontId="11" fillId="7" borderId="27" xfId="1" applyNumberFormat="1" applyFont="1" applyFill="1" applyBorder="1" applyAlignment="1" applyProtection="1">
      <alignment horizontal="center" vertical="center" wrapText="1" readingOrder="1"/>
      <protection locked="0"/>
    </xf>
    <xf numFmtId="39" fontId="11" fillId="7" borderId="18" xfId="1" applyNumberFormat="1" applyFont="1" applyFill="1" applyBorder="1" applyAlignment="1" applyProtection="1">
      <alignment horizontal="center" vertical="center" wrapText="1" readingOrder="1"/>
      <protection locked="0"/>
    </xf>
    <xf numFmtId="10" fontId="11" fillId="7" borderId="22" xfId="2" applyNumberFormat="1" applyFont="1" applyFill="1" applyBorder="1" applyAlignment="1" applyProtection="1">
      <alignment horizontal="center" vertical="center" wrapText="1" readingOrder="1"/>
    </xf>
    <xf numFmtId="10" fontId="11" fillId="7" borderId="23" xfId="2" applyNumberFormat="1" applyFont="1" applyFill="1" applyBorder="1" applyAlignment="1" applyProtection="1">
      <alignment horizontal="center" vertical="center" wrapText="1" readingOrder="1"/>
    </xf>
    <xf numFmtId="0" fontId="12" fillId="7" borderId="28" xfId="0" applyFont="1" applyFill="1" applyBorder="1" applyAlignment="1" applyProtection="1">
      <alignment vertical="center" wrapText="1"/>
      <protection locked="0"/>
    </xf>
    <xf numFmtId="0" fontId="12" fillId="7" borderId="24" xfId="0" applyFont="1" applyFill="1" applyBorder="1" applyAlignment="1" applyProtection="1">
      <alignment horizontal="left" vertical="center" wrapText="1"/>
      <protection locked="0"/>
    </xf>
    <xf numFmtId="0" fontId="12" fillId="7" borderId="25" xfId="0" applyFont="1" applyFill="1" applyBorder="1" applyAlignment="1" applyProtection="1">
      <alignment horizontal="left" vertical="center" wrapText="1"/>
      <protection locked="0"/>
    </xf>
    <xf numFmtId="0" fontId="12" fillId="7" borderId="26" xfId="0" applyFont="1" applyFill="1" applyBorder="1" applyAlignment="1" applyProtection="1">
      <alignment horizontal="left" vertical="center" wrapText="1"/>
      <protection locked="0"/>
    </xf>
    <xf numFmtId="0" fontId="11" fillId="7" borderId="28" xfId="0" applyFont="1" applyFill="1" applyBorder="1" applyAlignment="1" applyProtection="1">
      <alignment horizontal="left" vertical="center" wrapText="1"/>
      <protection locked="0"/>
    </xf>
    <xf numFmtId="0" fontId="12" fillId="7" borderId="14" xfId="0" applyFont="1" applyFill="1" applyBorder="1" applyAlignment="1" applyProtection="1">
      <alignment vertical="center" wrapText="1"/>
      <protection locked="0"/>
    </xf>
    <xf numFmtId="0" fontId="12" fillId="7" borderId="15" xfId="0" applyFont="1" applyFill="1" applyBorder="1" applyAlignment="1" applyProtection="1">
      <alignment vertical="center" wrapText="1"/>
      <protection locked="0"/>
    </xf>
    <xf numFmtId="0" fontId="12" fillId="7" borderId="16" xfId="0" applyFont="1" applyFill="1" applyBorder="1" applyAlignment="1" applyProtection="1">
      <alignment vertical="center" wrapText="1"/>
      <protection locked="0"/>
    </xf>
    <xf numFmtId="0" fontId="11" fillId="7" borderId="14" xfId="0" applyFont="1" applyFill="1" applyBorder="1" applyAlignment="1">
      <alignment horizontal="left" vertical="center"/>
    </xf>
    <xf numFmtId="0" fontId="11" fillId="7" borderId="15" xfId="0" applyFont="1" applyFill="1" applyBorder="1" applyAlignment="1">
      <alignment horizontal="left" vertical="center"/>
    </xf>
    <xf numFmtId="0" fontId="11" fillId="7" borderId="16" xfId="0" applyFont="1" applyFill="1" applyBorder="1" applyAlignment="1">
      <alignment horizontal="left" vertical="center"/>
    </xf>
    <xf numFmtId="0" fontId="12" fillId="7" borderId="29" xfId="0" applyFont="1" applyFill="1" applyBorder="1" applyAlignment="1" applyProtection="1">
      <alignment horizontal="left" vertical="center" wrapText="1"/>
      <protection locked="0"/>
    </xf>
    <xf numFmtId="0" fontId="4" fillId="7" borderId="0" xfId="0" applyFont="1" applyFill="1" applyAlignment="1">
      <alignment horizontal="left" vertical="center" wrapText="1"/>
    </xf>
    <xf numFmtId="49" fontId="2" fillId="0" borderId="14" xfId="0" quotePrefix="1" applyNumberFormat="1" applyFont="1" applyBorder="1" applyAlignment="1" applyProtection="1">
      <alignment horizontal="left" vertical="center" wrapText="1"/>
      <protection locked="0"/>
    </xf>
    <xf numFmtId="49" fontId="2" fillId="0" borderId="15" xfId="0" quotePrefix="1" applyNumberFormat="1" applyFont="1" applyBorder="1" applyAlignment="1" applyProtection="1">
      <alignment horizontal="left" vertical="center" wrapText="1"/>
      <protection locked="0"/>
    </xf>
    <xf numFmtId="49" fontId="2" fillId="0" borderId="16" xfId="0" quotePrefix="1" applyNumberFormat="1" applyFont="1" applyBorder="1" applyAlignment="1" applyProtection="1">
      <alignment horizontal="left" vertical="center" wrapText="1"/>
      <protection locked="0"/>
    </xf>
    <xf numFmtId="0" fontId="14" fillId="7" borderId="28" xfId="0" applyFont="1" applyFill="1" applyBorder="1" applyAlignment="1" applyProtection="1">
      <alignment horizontal="left" vertical="center" wrapText="1"/>
      <protection locked="0"/>
    </xf>
    <xf numFmtId="0" fontId="10" fillId="7" borderId="12" xfId="0" applyFont="1" applyFill="1" applyBorder="1" applyAlignment="1">
      <alignment horizontal="left" vertical="center"/>
    </xf>
    <xf numFmtId="0" fontId="10" fillId="7" borderId="0" xfId="0" applyFont="1" applyFill="1" applyAlignment="1">
      <alignment horizontal="left" vertical="center"/>
    </xf>
    <xf numFmtId="0" fontId="10" fillId="7" borderId="13" xfId="0" applyFont="1" applyFill="1" applyBorder="1" applyAlignment="1">
      <alignment horizontal="left" vertical="center"/>
    </xf>
    <xf numFmtId="0" fontId="7" fillId="9" borderId="28" xfId="0" applyFont="1" applyFill="1" applyBorder="1" applyAlignment="1">
      <alignment horizontal="center" vertical="center" wrapText="1" readingOrder="1"/>
    </xf>
    <xf numFmtId="0" fontId="9" fillId="4" borderId="12" xfId="0" applyFont="1" applyFill="1" applyBorder="1" applyAlignment="1">
      <alignment horizontal="left" vertical="center"/>
    </xf>
    <xf numFmtId="0" fontId="9" fillId="4" borderId="0" xfId="0" applyFont="1" applyFill="1" applyAlignment="1">
      <alignment horizontal="left" vertical="center"/>
    </xf>
    <xf numFmtId="0" fontId="9" fillId="4" borderId="13" xfId="0" applyFont="1" applyFill="1" applyBorder="1" applyAlignment="1">
      <alignment horizontal="left" vertical="center"/>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12" fillId="0" borderId="28"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2" fillId="3" borderId="12" xfId="0" applyFont="1" applyFill="1" applyBorder="1" applyAlignment="1">
      <alignment horizontal="center"/>
    </xf>
    <xf numFmtId="0" fontId="2" fillId="3" borderId="0" xfId="0" applyFont="1" applyFill="1" applyAlignment="1">
      <alignment horizontal="center"/>
    </xf>
    <xf numFmtId="0" fontId="2" fillId="3" borderId="13" xfId="0" applyFont="1" applyFill="1" applyBorder="1" applyAlignment="1">
      <alignment horizontal="center"/>
    </xf>
    <xf numFmtId="0" fontId="10" fillId="5" borderId="12" xfId="0" applyFont="1" applyFill="1" applyBorder="1" applyAlignment="1">
      <alignment horizontal="left" vertical="center"/>
    </xf>
    <xf numFmtId="0" fontId="10" fillId="5" borderId="0" xfId="0" applyFont="1" applyFill="1" applyAlignment="1">
      <alignment horizontal="left" vertical="center"/>
    </xf>
    <xf numFmtId="0" fontId="10" fillId="5" borderId="13" xfId="0" applyFont="1" applyFill="1" applyBorder="1" applyAlignment="1">
      <alignment horizontal="left" vertical="center"/>
    </xf>
  </cellXfs>
  <cellStyles count="4">
    <cellStyle name="Millares" xfId="1" builtinId="3"/>
    <cellStyle name="Moneda" xfId="3" builtinId="4"/>
    <cellStyle name="Normal" xfId="0" builtinId="0"/>
    <cellStyle name="Porcentaje" xfId="2" builtinId="5"/>
  </cellStyles>
  <dxfs count="45">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s>
  <tableStyles count="1" defaultTableStyle="TableStyleMedium2" defaultPivotStyle="PivotStyleLight16">
    <tableStyle name="Estilo de tabla 1" pivot="0" count="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23999" cy="578374"/>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0" y="0"/>
          <a:ext cx="1523999" cy="578374"/>
        </a:xfrm>
        <a:prstGeom prst="rect">
          <a:avLst/>
        </a:prstGeom>
      </xdr:spPr>
    </xdr:pic>
    <xdr:clientData/>
  </xdr:oneCellAnchor>
</xdr:wsDr>
</file>

<file path=xl/tables/table1.xml><?xml version="1.0" encoding="utf-8"?>
<table xmlns="http://schemas.openxmlformats.org/spreadsheetml/2006/main" id="1" name="Tabla1" displayName="Tabla1" ref="A28:J34"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calculatedColumnFormula>IF(G29&gt;0,G29/E29,0)</calculatedColumnFormula>
    </tableColumn>
    <tableColumn id="8" name="Financiero _x000a_(%) _x000a_H=F/D" dataDxfId="30">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97:J101"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calculatedColumnFormula>IF(G98&gt;0,G98/E98,0)</calculatedColumnFormula>
    </tableColumn>
    <tableColumn id="8" name="Financiero _x000a_(%) _x000a_H=F/D" dataDxfId="15">
      <calculatedColumnFormula>IF(H98&gt;0,H98/F98,0)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150:J15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IF(G151&gt;0,G151/E151,0)</calculatedColumnFormula>
    </tableColumn>
    <tableColumn id="8" name="Financiero _x000a_(%) _x000a_H=F/D" dataDxfId="0">
      <calculatedColumnFormula>IF(H151&gt;0,H151/F151,0)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544"/>
  <sheetViews>
    <sheetView tabSelected="1" topLeftCell="A174" zoomScale="110" zoomScaleNormal="110" workbookViewId="0">
      <selection activeCell="B166" sqref="B166:J166"/>
    </sheetView>
  </sheetViews>
  <sheetFormatPr baseColWidth="10" defaultColWidth="11.42578125" defaultRowHeight="15" x14ac:dyDescent="0.25"/>
  <cols>
    <col min="1" max="1" width="24" style="1" customWidth="1"/>
    <col min="2" max="2" width="20.7109375" style="1" customWidth="1"/>
    <col min="3" max="3" width="12.7109375" style="1" customWidth="1"/>
    <col min="4" max="4" width="14.42578125" style="1" customWidth="1"/>
    <col min="5" max="5" width="12.7109375" style="1" customWidth="1"/>
    <col min="6" max="6" width="16.5703125" style="1" customWidth="1"/>
    <col min="7" max="7" width="12.7109375" style="1" customWidth="1"/>
    <col min="8" max="8" width="15.7109375" style="1" customWidth="1"/>
    <col min="9" max="10" width="12.7109375" style="1" customWidth="1"/>
    <col min="11" max="11" width="17" style="13" bestFit="1" customWidth="1"/>
    <col min="12" max="83" width="11.42578125" style="12"/>
  </cols>
  <sheetData>
    <row r="1" spans="1:11" ht="16.5" customHeight="1" thickBot="1" x14ac:dyDescent="0.3">
      <c r="A1" s="2"/>
      <c r="B1" s="117" t="s">
        <v>153</v>
      </c>
      <c r="C1" s="118"/>
      <c r="D1" s="118"/>
      <c r="E1" s="118"/>
      <c r="F1" s="118"/>
      <c r="G1" s="118"/>
      <c r="H1" s="118"/>
      <c r="I1" s="118"/>
      <c r="J1" s="119"/>
      <c r="K1" s="11"/>
    </row>
    <row r="2" spans="1:11" x14ac:dyDescent="0.25">
      <c r="A2" s="3"/>
      <c r="B2" s="120" t="s">
        <v>0</v>
      </c>
      <c r="C2" s="121"/>
      <c r="D2" s="120" t="s">
        <v>1</v>
      </c>
      <c r="E2" s="121"/>
      <c r="F2" s="121"/>
      <c r="G2" s="121"/>
      <c r="H2" s="122"/>
      <c r="I2" s="44" t="s">
        <v>2</v>
      </c>
      <c r="J2" s="45" t="s">
        <v>3</v>
      </c>
      <c r="K2" s="11"/>
    </row>
    <row r="3" spans="1:11" ht="15.75" thickBot="1" x14ac:dyDescent="0.3">
      <c r="A3" s="4"/>
      <c r="B3" s="123" t="s">
        <v>4</v>
      </c>
      <c r="C3" s="124"/>
      <c r="D3" s="123"/>
      <c r="E3" s="124"/>
      <c r="F3" s="124"/>
      <c r="G3" s="124"/>
      <c r="H3" s="125"/>
      <c r="I3" s="42">
        <v>45583</v>
      </c>
      <c r="J3" s="43" t="s">
        <v>154</v>
      </c>
      <c r="K3" s="11"/>
    </row>
    <row r="4" spans="1:11" x14ac:dyDescent="0.25">
      <c r="A4" s="126"/>
      <c r="B4" s="127"/>
      <c r="C4" s="127"/>
      <c r="D4" s="128"/>
      <c r="E4" s="128"/>
      <c r="F4" s="128"/>
      <c r="G4" s="128"/>
      <c r="H4" s="128"/>
      <c r="I4" s="127"/>
      <c r="J4" s="129"/>
      <c r="K4" s="11"/>
    </row>
    <row r="5" spans="1:11" ht="3" customHeight="1" x14ac:dyDescent="0.25">
      <c r="A5" s="132"/>
      <c r="B5" s="133"/>
      <c r="C5" s="133"/>
      <c r="D5" s="133"/>
      <c r="E5" s="133"/>
      <c r="F5" s="133"/>
      <c r="G5" s="133"/>
      <c r="H5" s="133"/>
      <c r="I5" s="133"/>
      <c r="J5" s="134"/>
      <c r="K5" s="11"/>
    </row>
    <row r="6" spans="1:11" x14ac:dyDescent="0.25">
      <c r="A6" s="114" t="s">
        <v>5</v>
      </c>
      <c r="B6" s="115"/>
      <c r="C6" s="115"/>
      <c r="D6" s="115"/>
      <c r="E6" s="115"/>
      <c r="F6" s="115"/>
      <c r="G6" s="115"/>
      <c r="H6" s="115"/>
      <c r="I6" s="115"/>
      <c r="J6" s="116"/>
      <c r="K6" s="11"/>
    </row>
    <row r="7" spans="1:11" x14ac:dyDescent="0.25">
      <c r="A7" s="135" t="s">
        <v>6</v>
      </c>
      <c r="B7" s="136"/>
      <c r="C7" s="136"/>
      <c r="D7" s="136"/>
      <c r="E7" s="136"/>
      <c r="F7" s="136"/>
      <c r="G7" s="136"/>
      <c r="H7" s="136"/>
      <c r="I7" s="136"/>
      <c r="J7" s="137"/>
      <c r="K7" s="11"/>
    </row>
    <row r="8" spans="1:11" x14ac:dyDescent="0.25">
      <c r="A8" s="8" t="s">
        <v>7</v>
      </c>
      <c r="B8" s="106" t="s">
        <v>47</v>
      </c>
      <c r="C8" s="107"/>
      <c r="D8" s="107"/>
      <c r="E8" s="107"/>
      <c r="F8" s="107"/>
      <c r="G8" s="107"/>
      <c r="H8" s="107"/>
      <c r="I8" s="107"/>
      <c r="J8" s="108"/>
      <c r="K8" s="11"/>
    </row>
    <row r="9" spans="1:11" ht="15" customHeight="1" x14ac:dyDescent="0.25">
      <c r="A9" s="9" t="s">
        <v>34</v>
      </c>
      <c r="B9" s="106" t="s">
        <v>48</v>
      </c>
      <c r="C9" s="107"/>
      <c r="D9" s="107"/>
      <c r="E9" s="107"/>
      <c r="F9" s="107"/>
      <c r="G9" s="107"/>
      <c r="H9" s="107"/>
      <c r="I9" s="107"/>
      <c r="J9" s="108"/>
      <c r="K9" s="11"/>
    </row>
    <row r="10" spans="1:11" x14ac:dyDescent="0.25">
      <c r="A10" s="9" t="s">
        <v>35</v>
      </c>
      <c r="B10" s="106" t="s">
        <v>49</v>
      </c>
      <c r="C10" s="107"/>
      <c r="D10" s="107"/>
      <c r="E10" s="107"/>
      <c r="F10" s="107"/>
      <c r="G10" s="107"/>
      <c r="H10" s="107"/>
      <c r="I10" s="107"/>
      <c r="J10" s="108"/>
      <c r="K10" s="11"/>
    </row>
    <row r="11" spans="1:11" ht="57" customHeight="1" x14ac:dyDescent="0.25">
      <c r="A11" s="8" t="s">
        <v>8</v>
      </c>
      <c r="B11" s="130" t="s">
        <v>107</v>
      </c>
      <c r="C11" s="130"/>
      <c r="D11" s="130"/>
      <c r="E11" s="130"/>
      <c r="F11" s="130"/>
      <c r="G11" s="130"/>
      <c r="H11" s="130"/>
      <c r="I11" s="130"/>
      <c r="J11" s="130"/>
    </row>
    <row r="12" spans="1:11" ht="44.25" customHeight="1" x14ac:dyDescent="0.25">
      <c r="A12" s="8" t="s">
        <v>9</v>
      </c>
      <c r="B12" s="130" t="s">
        <v>105</v>
      </c>
      <c r="C12" s="130"/>
      <c r="D12" s="130"/>
      <c r="E12" s="130"/>
      <c r="F12" s="130"/>
      <c r="G12" s="130"/>
      <c r="H12" s="130"/>
      <c r="I12" s="130"/>
      <c r="J12" s="130"/>
    </row>
    <row r="13" spans="1:11" x14ac:dyDescent="0.25">
      <c r="A13" s="114" t="s">
        <v>10</v>
      </c>
      <c r="B13" s="115"/>
      <c r="C13" s="115"/>
      <c r="D13" s="115"/>
      <c r="E13" s="115"/>
      <c r="F13" s="115"/>
      <c r="G13" s="115"/>
      <c r="H13" s="115"/>
      <c r="I13" s="115"/>
      <c r="J13" s="116"/>
    </row>
    <row r="14" spans="1:11" ht="27.75" customHeight="1" x14ac:dyDescent="0.25">
      <c r="A14" s="5" t="s">
        <v>11</v>
      </c>
      <c r="B14" s="6">
        <v>3</v>
      </c>
      <c r="C14" s="130" t="s">
        <v>50</v>
      </c>
      <c r="D14" s="130"/>
      <c r="E14" s="130"/>
      <c r="F14" s="130"/>
      <c r="G14" s="130"/>
      <c r="H14" s="130"/>
      <c r="I14" s="130"/>
      <c r="J14" s="130"/>
    </row>
    <row r="15" spans="1:11" ht="26.25" customHeight="1" x14ac:dyDescent="0.25">
      <c r="A15" s="5" t="s">
        <v>12</v>
      </c>
      <c r="B15" s="7">
        <v>3</v>
      </c>
      <c r="C15" s="130" t="s">
        <v>51</v>
      </c>
      <c r="D15" s="130"/>
      <c r="E15" s="130"/>
      <c r="F15" s="130"/>
      <c r="G15" s="130"/>
      <c r="H15" s="130"/>
      <c r="I15" s="130"/>
      <c r="J15" s="130"/>
    </row>
    <row r="16" spans="1:11" ht="43.5" customHeight="1" x14ac:dyDescent="0.25">
      <c r="A16" s="5" t="s">
        <v>13</v>
      </c>
      <c r="B16" s="7">
        <v>3</v>
      </c>
      <c r="C16" s="130" t="s">
        <v>52</v>
      </c>
      <c r="D16" s="130"/>
      <c r="E16" s="130"/>
      <c r="F16" s="130"/>
      <c r="G16" s="130"/>
      <c r="H16" s="130"/>
      <c r="I16" s="130"/>
      <c r="J16" s="130"/>
    </row>
    <row r="17" spans="1:11" x14ac:dyDescent="0.25">
      <c r="A17" s="114" t="s">
        <v>14</v>
      </c>
      <c r="B17" s="115"/>
      <c r="C17" s="115"/>
      <c r="D17" s="115"/>
      <c r="E17" s="115"/>
      <c r="F17" s="115"/>
      <c r="G17" s="115"/>
      <c r="H17" s="115"/>
      <c r="I17" s="115"/>
      <c r="J17" s="116"/>
    </row>
    <row r="18" spans="1:11" ht="18" customHeight="1" x14ac:dyDescent="0.25">
      <c r="A18" s="8" t="s">
        <v>15</v>
      </c>
      <c r="B18" s="131" t="s">
        <v>59</v>
      </c>
      <c r="C18" s="131"/>
      <c r="D18" s="131"/>
      <c r="E18" s="131"/>
      <c r="F18" s="131"/>
      <c r="G18" s="131"/>
      <c r="H18" s="131"/>
      <c r="I18" s="131"/>
      <c r="J18" s="131"/>
    </row>
    <row r="19" spans="1:11" ht="79.5" customHeight="1" x14ac:dyDescent="0.25">
      <c r="A19" s="10" t="s">
        <v>16</v>
      </c>
      <c r="B19" s="130" t="s">
        <v>65</v>
      </c>
      <c r="C19" s="130"/>
      <c r="D19" s="130"/>
      <c r="E19" s="130"/>
      <c r="F19" s="130"/>
      <c r="G19" s="130"/>
      <c r="H19" s="130"/>
      <c r="I19" s="130"/>
      <c r="J19" s="130"/>
    </row>
    <row r="20" spans="1:11" ht="24.75" customHeight="1" x14ac:dyDescent="0.25">
      <c r="A20" s="10" t="s">
        <v>60</v>
      </c>
      <c r="B20" s="130" t="s">
        <v>53</v>
      </c>
      <c r="C20" s="130"/>
      <c r="D20" s="130"/>
      <c r="E20" s="130"/>
      <c r="F20" s="130"/>
      <c r="G20" s="130"/>
      <c r="H20" s="130"/>
      <c r="I20" s="130"/>
      <c r="J20" s="130"/>
    </row>
    <row r="21" spans="1:11" ht="69.75" customHeight="1" x14ac:dyDescent="0.25">
      <c r="A21" s="10" t="s">
        <v>99</v>
      </c>
      <c r="B21" s="60" t="s">
        <v>100</v>
      </c>
      <c r="C21" s="60"/>
      <c r="D21" s="60"/>
      <c r="E21" s="60"/>
      <c r="F21" s="60"/>
      <c r="G21" s="60"/>
      <c r="H21" s="60"/>
      <c r="I21" s="60"/>
      <c r="J21" s="60"/>
      <c r="K21" s="11"/>
    </row>
    <row r="22" spans="1:11" x14ac:dyDescent="0.25">
      <c r="A22" s="114" t="s">
        <v>17</v>
      </c>
      <c r="B22" s="115"/>
      <c r="C22" s="115"/>
      <c r="D22" s="115"/>
      <c r="E22" s="115"/>
      <c r="F22" s="115"/>
      <c r="G22" s="115"/>
      <c r="H22" s="115"/>
      <c r="I22" s="115"/>
      <c r="J22" s="116"/>
    </row>
    <row r="23" spans="1:11" x14ac:dyDescent="0.25">
      <c r="A23" s="110" t="s">
        <v>18</v>
      </c>
      <c r="B23" s="111"/>
      <c r="C23" s="111"/>
      <c r="D23" s="111"/>
      <c r="E23" s="111"/>
      <c r="F23" s="111"/>
      <c r="G23" s="111"/>
      <c r="H23" s="111"/>
      <c r="I23" s="111"/>
      <c r="J23" s="112"/>
      <c r="K23" s="11"/>
    </row>
    <row r="24" spans="1:11" ht="29.25" customHeight="1" x14ac:dyDescent="0.25">
      <c r="A24" s="81" t="s">
        <v>19</v>
      </c>
      <c r="B24" s="82"/>
      <c r="C24" s="83" t="s">
        <v>20</v>
      </c>
      <c r="D24" s="84"/>
      <c r="E24" s="84"/>
      <c r="F24" s="84" t="s">
        <v>21</v>
      </c>
      <c r="G24" s="84"/>
      <c r="H24" s="82"/>
      <c r="I24" s="83" t="s">
        <v>22</v>
      </c>
      <c r="J24" s="85"/>
    </row>
    <row r="25" spans="1:11" x14ac:dyDescent="0.25">
      <c r="A25" s="86"/>
      <c r="B25" s="87"/>
      <c r="C25" s="88">
        <v>1782687511</v>
      </c>
      <c r="D25" s="89"/>
      <c r="E25" s="90"/>
      <c r="F25" s="88">
        <v>713075004.39999998</v>
      </c>
      <c r="G25" s="89"/>
      <c r="H25" s="90"/>
      <c r="I25" s="91">
        <f>IF(F25&gt;0,F25/C25,0)</f>
        <v>0.39999999999999997</v>
      </c>
      <c r="J25" s="92"/>
      <c r="K25" s="14"/>
    </row>
    <row r="26" spans="1:11" x14ac:dyDescent="0.25">
      <c r="A26" s="110" t="s">
        <v>129</v>
      </c>
      <c r="B26" s="111"/>
      <c r="C26" s="111"/>
      <c r="D26" s="111"/>
      <c r="E26" s="111"/>
      <c r="F26" s="111"/>
      <c r="G26" s="111"/>
      <c r="H26" s="111"/>
      <c r="I26" s="111"/>
      <c r="J26" s="112"/>
      <c r="K26" s="11"/>
    </row>
    <row r="27" spans="1:11" x14ac:dyDescent="0.25">
      <c r="A27" s="21"/>
      <c r="B27" s="21"/>
      <c r="C27" s="113" t="s">
        <v>46</v>
      </c>
      <c r="D27" s="77"/>
      <c r="E27" s="113" t="s">
        <v>130</v>
      </c>
      <c r="F27" s="77"/>
      <c r="G27" s="113" t="s">
        <v>131</v>
      </c>
      <c r="H27" s="113"/>
      <c r="I27" s="113" t="s">
        <v>24</v>
      </c>
      <c r="J27" s="77"/>
    </row>
    <row r="28" spans="1:11" ht="38.25" x14ac:dyDescent="0.25">
      <c r="A28" s="22" t="s">
        <v>25</v>
      </c>
      <c r="B28" s="22" t="s">
        <v>26</v>
      </c>
      <c r="C28" s="22" t="s">
        <v>37</v>
      </c>
      <c r="D28" s="22" t="s">
        <v>38</v>
      </c>
      <c r="E28" s="22" t="s">
        <v>40</v>
      </c>
      <c r="F28" s="22" t="s">
        <v>41</v>
      </c>
      <c r="G28" s="22" t="s">
        <v>42</v>
      </c>
      <c r="H28" s="22" t="s">
        <v>43</v>
      </c>
      <c r="I28" s="22" t="s">
        <v>44</v>
      </c>
      <c r="J28" s="22" t="s">
        <v>45</v>
      </c>
    </row>
    <row r="29" spans="1:11" ht="94.5" customHeight="1" x14ac:dyDescent="0.25">
      <c r="A29" s="23" t="s">
        <v>54</v>
      </c>
      <c r="B29" s="24" t="s">
        <v>55</v>
      </c>
      <c r="C29" s="27">
        <v>114120</v>
      </c>
      <c r="D29" s="27">
        <v>802557389</v>
      </c>
      <c r="E29" s="46">
        <f>45648+11412</f>
        <v>57060</v>
      </c>
      <c r="F29" s="47">
        <f>240767216.7+80255738.9</f>
        <v>321022955.60000002</v>
      </c>
      <c r="G29" s="29">
        <f>3384+5792</f>
        <v>9176</v>
      </c>
      <c r="H29" s="29">
        <f>258354349.32+543819597.99</f>
        <v>802173947.30999994</v>
      </c>
      <c r="I29" s="30">
        <f>IF(G29&gt;0,G29/E29,0)</f>
        <v>0.16081317910970908</v>
      </c>
      <c r="J29" s="30">
        <f>IF(H29&gt;0,H29/F29,0)</f>
        <v>2.4988055630187458</v>
      </c>
    </row>
    <row r="30" spans="1:11" ht="80.25" customHeight="1" x14ac:dyDescent="0.25">
      <c r="A30" s="23" t="s">
        <v>56</v>
      </c>
      <c r="B30" s="24" t="s">
        <v>57</v>
      </c>
      <c r="C30" s="27">
        <v>4062</v>
      </c>
      <c r="D30" s="27">
        <v>37760000</v>
      </c>
      <c r="E30" s="46">
        <f>1625+406</f>
        <v>2031</v>
      </c>
      <c r="F30" s="47">
        <f>11328000+3776000</f>
        <v>15104000</v>
      </c>
      <c r="G30" s="29">
        <f>1108+518</f>
        <v>1626</v>
      </c>
      <c r="H30" s="29">
        <f>5456363.51+5015400.52</f>
        <v>10471764.029999999</v>
      </c>
      <c r="I30" s="30">
        <f>IF(G30&gt;0,G30/E30,0)</f>
        <v>0.80059084194977848</v>
      </c>
      <c r="J30" s="30">
        <f t="shared" ref="J30:J31" si="0">IF(H30&gt;0,H30/F30,0)</f>
        <v>0.69331064817266941</v>
      </c>
    </row>
    <row r="31" spans="1:11" ht="84" customHeight="1" x14ac:dyDescent="0.25">
      <c r="A31" s="23" t="s">
        <v>108</v>
      </c>
      <c r="B31" s="24" t="s">
        <v>72</v>
      </c>
      <c r="C31" s="27">
        <v>1800</v>
      </c>
      <c r="D31" s="27">
        <v>24975000</v>
      </c>
      <c r="E31" s="49">
        <f>720+180</f>
        <v>900</v>
      </c>
      <c r="F31" s="48">
        <f>7492500+2497500</f>
        <v>9990000</v>
      </c>
      <c r="G31" s="29">
        <f>72+48</f>
        <v>120</v>
      </c>
      <c r="H31" s="29">
        <f>6008806.98+4366694.51</f>
        <v>10375501.49</v>
      </c>
      <c r="I31" s="30">
        <f t="shared" ref="I31" si="1">IF(G31&gt;0,G31/E31,0)</f>
        <v>0.13333333333333333</v>
      </c>
      <c r="J31" s="30">
        <f t="shared" si="0"/>
        <v>1.0385887377377379</v>
      </c>
    </row>
    <row r="32" spans="1:11" ht="77.25" customHeight="1" x14ac:dyDescent="0.25">
      <c r="A32" s="23" t="s">
        <v>75</v>
      </c>
      <c r="B32" s="24" t="s">
        <v>74</v>
      </c>
      <c r="C32" s="27">
        <v>17403</v>
      </c>
      <c r="D32" s="27">
        <v>47040000</v>
      </c>
      <c r="E32" s="46">
        <f>7005+1740</f>
        <v>8745</v>
      </c>
      <c r="F32" s="48">
        <f>14112000+4704000</f>
        <v>18816000</v>
      </c>
      <c r="G32" s="29">
        <f>4558+6332</f>
        <v>10890</v>
      </c>
      <c r="H32" s="29">
        <f>5348627+19739423.38</f>
        <v>25088050.379999999</v>
      </c>
      <c r="I32" s="39">
        <f t="shared" ref="I32:J34" si="2">IF(G32&gt;0,G32/E32,0)</f>
        <v>1.2452830188679245</v>
      </c>
      <c r="J32" s="30">
        <f t="shared" si="2"/>
        <v>1.3333360108418366</v>
      </c>
    </row>
    <row r="33" spans="1:11" ht="64.5" customHeight="1" x14ac:dyDescent="0.25">
      <c r="A33" s="25" t="s">
        <v>84</v>
      </c>
      <c r="B33" s="26" t="s">
        <v>85</v>
      </c>
      <c r="C33" s="27">
        <v>82968</v>
      </c>
      <c r="D33" s="27">
        <v>837900122</v>
      </c>
      <c r="E33" s="46">
        <f>33187+8297</f>
        <v>41484</v>
      </c>
      <c r="F33" s="48">
        <f>251370036.6+83790012.2</f>
        <v>335160048.80000001</v>
      </c>
      <c r="G33" s="29">
        <f>46279+24597</f>
        <v>70876</v>
      </c>
      <c r="H33" s="29">
        <f>726079950.63+303840259.33</f>
        <v>1029920209.96</v>
      </c>
      <c r="I33" s="39">
        <f t="shared" si="2"/>
        <v>1.7085141259280687</v>
      </c>
      <c r="J33" s="30">
        <f t="shared" si="2"/>
        <v>3.0729205752520468</v>
      </c>
    </row>
    <row r="34" spans="1:11" ht="56.25" customHeight="1" x14ac:dyDescent="0.25">
      <c r="A34" s="23" t="s">
        <v>81</v>
      </c>
      <c r="B34" s="24" t="s">
        <v>73</v>
      </c>
      <c r="C34" s="27">
        <v>1800</v>
      </c>
      <c r="D34" s="27">
        <v>32455000</v>
      </c>
      <c r="E34" s="49">
        <f>720+180</f>
        <v>900</v>
      </c>
      <c r="F34" s="48">
        <f>9736500+3245500</f>
        <v>12982000</v>
      </c>
      <c r="G34" s="29">
        <f>107+61</f>
        <v>168</v>
      </c>
      <c r="H34" s="29">
        <f>3492650.32+7955200</f>
        <v>11447850.32</v>
      </c>
      <c r="I34" s="39">
        <f t="shared" si="2"/>
        <v>0.18666666666666668</v>
      </c>
      <c r="J34" s="30">
        <f t="shared" si="2"/>
        <v>0.88182485903558772</v>
      </c>
    </row>
    <row r="35" spans="1:11" x14ac:dyDescent="0.25">
      <c r="A35" s="73" t="s">
        <v>27</v>
      </c>
      <c r="B35" s="74"/>
      <c r="C35" s="74"/>
      <c r="D35" s="74"/>
      <c r="E35" s="74"/>
      <c r="F35" s="74"/>
      <c r="G35" s="74"/>
      <c r="H35" s="74"/>
      <c r="I35" s="74"/>
      <c r="J35" s="75"/>
    </row>
    <row r="36" spans="1:11" x14ac:dyDescent="0.25">
      <c r="A36" s="73" t="s">
        <v>28</v>
      </c>
      <c r="B36" s="74"/>
      <c r="C36" s="74"/>
      <c r="D36" s="74"/>
      <c r="E36" s="74"/>
      <c r="F36" s="74"/>
      <c r="G36" s="74"/>
      <c r="H36" s="74"/>
      <c r="I36" s="74"/>
      <c r="J36" s="75"/>
      <c r="K36" s="11"/>
    </row>
    <row r="37" spans="1:11" x14ac:dyDescent="0.25">
      <c r="A37" s="25" t="s">
        <v>29</v>
      </c>
      <c r="B37" s="60" t="s">
        <v>109</v>
      </c>
      <c r="C37" s="60"/>
      <c r="D37" s="60"/>
      <c r="E37" s="60"/>
      <c r="F37" s="60"/>
      <c r="G37" s="60"/>
      <c r="H37" s="60"/>
      <c r="I37" s="60"/>
      <c r="J37" s="60"/>
    </row>
    <row r="38" spans="1:11" ht="48.75" customHeight="1" x14ac:dyDescent="0.25">
      <c r="A38" s="25" t="s">
        <v>30</v>
      </c>
      <c r="B38" s="60" t="s">
        <v>90</v>
      </c>
      <c r="C38" s="60"/>
      <c r="D38" s="60"/>
      <c r="E38" s="60"/>
      <c r="F38" s="60"/>
      <c r="G38" s="60"/>
      <c r="H38" s="60"/>
      <c r="I38" s="60"/>
      <c r="J38" s="60"/>
    </row>
    <row r="39" spans="1:11" ht="95.25" customHeight="1" x14ac:dyDescent="0.25">
      <c r="A39" s="25" t="s">
        <v>31</v>
      </c>
      <c r="B39" s="60" t="s">
        <v>157</v>
      </c>
      <c r="C39" s="60"/>
      <c r="D39" s="60"/>
      <c r="E39" s="60"/>
      <c r="F39" s="60"/>
      <c r="G39" s="60"/>
      <c r="H39" s="60"/>
      <c r="I39" s="60"/>
      <c r="J39" s="60"/>
    </row>
    <row r="40" spans="1:11" ht="66.75" customHeight="1" x14ac:dyDescent="0.25">
      <c r="A40" s="25" t="s">
        <v>32</v>
      </c>
      <c r="B40" s="60" t="s">
        <v>156</v>
      </c>
      <c r="C40" s="109"/>
      <c r="D40" s="109"/>
      <c r="E40" s="109"/>
      <c r="F40" s="109"/>
      <c r="G40" s="109"/>
      <c r="H40" s="109"/>
      <c r="I40" s="109"/>
      <c r="J40" s="109"/>
    </row>
    <row r="41" spans="1:11" ht="54" customHeight="1" x14ac:dyDescent="0.25">
      <c r="A41" s="25" t="s">
        <v>66</v>
      </c>
      <c r="B41" s="62" t="s">
        <v>136</v>
      </c>
      <c r="C41" s="63"/>
      <c r="D41" s="63"/>
      <c r="E41" s="63"/>
      <c r="F41" s="63"/>
      <c r="G41" s="63"/>
      <c r="H41" s="63"/>
      <c r="I41" s="63"/>
      <c r="J41" s="64"/>
    </row>
    <row r="42" spans="1:11" ht="39" customHeight="1" x14ac:dyDescent="0.25">
      <c r="A42" s="25" t="s">
        <v>101</v>
      </c>
      <c r="B42" s="62" t="s">
        <v>137</v>
      </c>
      <c r="C42" s="63"/>
      <c r="D42" s="63"/>
      <c r="E42" s="63"/>
      <c r="F42" s="63"/>
      <c r="G42" s="63"/>
      <c r="H42" s="63"/>
      <c r="I42" s="63"/>
      <c r="J42" s="64"/>
    </row>
    <row r="43" spans="1:11" x14ac:dyDescent="0.25">
      <c r="A43" s="73" t="s">
        <v>27</v>
      </c>
      <c r="B43" s="74"/>
      <c r="C43" s="74"/>
      <c r="D43" s="74"/>
      <c r="E43" s="74"/>
      <c r="F43" s="74"/>
      <c r="G43" s="74"/>
      <c r="H43" s="74"/>
      <c r="I43" s="74"/>
      <c r="J43" s="75"/>
    </row>
    <row r="44" spans="1:11" x14ac:dyDescent="0.25">
      <c r="A44" s="73" t="s">
        <v>28</v>
      </c>
      <c r="B44" s="74"/>
      <c r="C44" s="74"/>
      <c r="D44" s="74"/>
      <c r="E44" s="74"/>
      <c r="F44" s="74"/>
      <c r="G44" s="74"/>
      <c r="H44" s="74"/>
      <c r="I44" s="74"/>
      <c r="J44" s="75"/>
      <c r="K44" s="11"/>
    </row>
    <row r="45" spans="1:11" x14ac:dyDescent="0.25">
      <c r="A45" s="25" t="s">
        <v>29</v>
      </c>
      <c r="B45" s="60" t="s">
        <v>110</v>
      </c>
      <c r="C45" s="60"/>
      <c r="D45" s="60"/>
      <c r="E45" s="60"/>
      <c r="F45" s="60"/>
      <c r="G45" s="60"/>
      <c r="H45" s="60"/>
      <c r="I45" s="60"/>
      <c r="J45" s="60"/>
    </row>
    <row r="46" spans="1:11" ht="33.75" customHeight="1" x14ac:dyDescent="0.25">
      <c r="A46" s="25" t="s">
        <v>30</v>
      </c>
      <c r="B46" s="60" t="s">
        <v>91</v>
      </c>
      <c r="C46" s="60"/>
      <c r="D46" s="60"/>
      <c r="E46" s="60"/>
      <c r="F46" s="60"/>
      <c r="G46" s="60"/>
      <c r="H46" s="60"/>
      <c r="I46" s="60"/>
      <c r="J46" s="60"/>
    </row>
    <row r="47" spans="1:11" ht="51.75" customHeight="1" x14ac:dyDescent="0.25">
      <c r="A47" s="25" t="s">
        <v>31</v>
      </c>
      <c r="B47" s="60" t="s">
        <v>125</v>
      </c>
      <c r="C47" s="60"/>
      <c r="D47" s="60"/>
      <c r="E47" s="60"/>
      <c r="F47" s="60"/>
      <c r="G47" s="60"/>
      <c r="H47" s="60"/>
      <c r="I47" s="60"/>
      <c r="J47" s="60"/>
    </row>
    <row r="48" spans="1:11" ht="98.25" customHeight="1" x14ac:dyDescent="0.25">
      <c r="A48" s="25" t="s">
        <v>32</v>
      </c>
      <c r="B48" s="60" t="s">
        <v>160</v>
      </c>
      <c r="C48" s="60"/>
      <c r="D48" s="60"/>
      <c r="E48" s="60"/>
      <c r="F48" s="60"/>
      <c r="G48" s="60"/>
      <c r="H48" s="60"/>
      <c r="I48" s="60"/>
      <c r="J48" s="60"/>
    </row>
    <row r="49" spans="1:11" ht="39.75" customHeight="1" x14ac:dyDescent="0.25">
      <c r="A49" s="25" t="s">
        <v>66</v>
      </c>
      <c r="B49" s="62" t="s">
        <v>161</v>
      </c>
      <c r="C49" s="63"/>
      <c r="D49" s="63"/>
      <c r="E49" s="63"/>
      <c r="F49" s="63"/>
      <c r="G49" s="63"/>
      <c r="H49" s="63"/>
      <c r="I49" s="63"/>
      <c r="J49" s="64"/>
    </row>
    <row r="50" spans="1:11" ht="43.5" customHeight="1" x14ac:dyDescent="0.25">
      <c r="A50" s="25" t="s">
        <v>102</v>
      </c>
      <c r="B50" s="62" t="s">
        <v>138</v>
      </c>
      <c r="C50" s="63"/>
      <c r="D50" s="63"/>
      <c r="E50" s="63"/>
      <c r="F50" s="63"/>
      <c r="G50" s="63"/>
      <c r="H50" s="63"/>
      <c r="I50" s="63"/>
      <c r="J50" s="64"/>
    </row>
    <row r="51" spans="1:11" x14ac:dyDescent="0.25">
      <c r="A51" s="51" t="s">
        <v>27</v>
      </c>
      <c r="B51" s="52"/>
      <c r="C51" s="52"/>
      <c r="D51" s="52"/>
      <c r="E51" s="52"/>
      <c r="F51" s="52"/>
      <c r="G51" s="52"/>
      <c r="H51" s="52"/>
      <c r="I51" s="52"/>
      <c r="J51" s="53"/>
    </row>
    <row r="52" spans="1:11" x14ac:dyDescent="0.25">
      <c r="A52" s="54" t="s">
        <v>28</v>
      </c>
      <c r="B52" s="55"/>
      <c r="C52" s="55"/>
      <c r="D52" s="55"/>
      <c r="E52" s="55"/>
      <c r="F52" s="55"/>
      <c r="G52" s="55"/>
      <c r="H52" s="55"/>
      <c r="I52" s="55"/>
      <c r="J52" s="56"/>
      <c r="K52" s="11"/>
    </row>
    <row r="53" spans="1:11" ht="20.25" customHeight="1" x14ac:dyDescent="0.25">
      <c r="A53" s="25" t="s">
        <v>29</v>
      </c>
      <c r="B53" s="60" t="s">
        <v>111</v>
      </c>
      <c r="C53" s="60"/>
      <c r="D53" s="60"/>
      <c r="E53" s="60"/>
      <c r="F53" s="60"/>
      <c r="G53" s="60"/>
      <c r="H53" s="60"/>
      <c r="I53" s="60"/>
      <c r="J53" s="60"/>
    </row>
    <row r="54" spans="1:11" ht="62.25" customHeight="1" x14ac:dyDescent="0.25">
      <c r="A54" s="25" t="s">
        <v>30</v>
      </c>
      <c r="B54" s="60" t="s">
        <v>126</v>
      </c>
      <c r="C54" s="60"/>
      <c r="D54" s="60"/>
      <c r="E54" s="60"/>
      <c r="F54" s="60"/>
      <c r="G54" s="60"/>
      <c r="H54" s="60"/>
      <c r="I54" s="60"/>
      <c r="J54" s="60"/>
    </row>
    <row r="55" spans="1:11" ht="48" customHeight="1" x14ac:dyDescent="0.25">
      <c r="A55" s="25" t="s">
        <v>31</v>
      </c>
      <c r="B55" s="60" t="s">
        <v>158</v>
      </c>
      <c r="C55" s="60"/>
      <c r="D55" s="60"/>
      <c r="E55" s="60"/>
      <c r="F55" s="60"/>
      <c r="G55" s="60"/>
      <c r="H55" s="60"/>
      <c r="I55" s="60"/>
      <c r="J55" s="60"/>
    </row>
    <row r="56" spans="1:11" ht="78.75" customHeight="1" x14ac:dyDescent="0.25">
      <c r="A56" s="25" t="s">
        <v>32</v>
      </c>
      <c r="B56" s="60" t="s">
        <v>159</v>
      </c>
      <c r="C56" s="60"/>
      <c r="D56" s="60"/>
      <c r="E56" s="60"/>
      <c r="F56" s="60"/>
      <c r="G56" s="60"/>
      <c r="H56" s="60"/>
      <c r="I56" s="60"/>
      <c r="J56" s="60"/>
    </row>
    <row r="57" spans="1:11" ht="43.5" customHeight="1" x14ac:dyDescent="0.25">
      <c r="A57" s="25" t="s">
        <v>66</v>
      </c>
      <c r="B57" s="62" t="s">
        <v>139</v>
      </c>
      <c r="C57" s="63"/>
      <c r="D57" s="63"/>
      <c r="E57" s="63"/>
      <c r="F57" s="63"/>
      <c r="G57" s="63"/>
      <c r="H57" s="63"/>
      <c r="I57" s="63"/>
      <c r="J57" s="64"/>
    </row>
    <row r="58" spans="1:11" ht="40.5" customHeight="1" x14ac:dyDescent="0.25">
      <c r="A58" s="32" t="s">
        <v>101</v>
      </c>
      <c r="B58" s="62" t="s">
        <v>140</v>
      </c>
      <c r="C58" s="63"/>
      <c r="D58" s="63"/>
      <c r="E58" s="63"/>
      <c r="F58" s="63"/>
      <c r="G58" s="63"/>
      <c r="H58" s="63"/>
      <c r="I58" s="63"/>
      <c r="J58" s="64"/>
    </row>
    <row r="59" spans="1:11" x14ac:dyDescent="0.25">
      <c r="A59" s="57" t="s">
        <v>27</v>
      </c>
      <c r="B59" s="58"/>
      <c r="C59" s="58"/>
      <c r="D59" s="58"/>
      <c r="E59" s="58"/>
      <c r="F59" s="58"/>
      <c r="G59" s="58"/>
      <c r="H59" s="58"/>
      <c r="I59" s="58"/>
      <c r="J59" s="59"/>
    </row>
    <row r="60" spans="1:11" x14ac:dyDescent="0.25">
      <c r="A60" s="57" t="s">
        <v>28</v>
      </c>
      <c r="B60" s="58"/>
      <c r="C60" s="58"/>
      <c r="D60" s="58"/>
      <c r="E60" s="58"/>
      <c r="F60" s="58"/>
      <c r="G60" s="58"/>
      <c r="H60" s="58"/>
      <c r="I60" s="58"/>
      <c r="J60" s="59"/>
      <c r="K60" s="11"/>
    </row>
    <row r="61" spans="1:11" ht="18.75" customHeight="1" x14ac:dyDescent="0.25">
      <c r="A61" s="25" t="s">
        <v>29</v>
      </c>
      <c r="B61" s="60" t="s">
        <v>112</v>
      </c>
      <c r="C61" s="60"/>
      <c r="D61" s="60"/>
      <c r="E61" s="60"/>
      <c r="F61" s="60"/>
      <c r="G61" s="60"/>
      <c r="H61" s="60"/>
      <c r="I61" s="60"/>
      <c r="J61" s="60"/>
    </row>
    <row r="62" spans="1:11" ht="63" customHeight="1" x14ac:dyDescent="0.25">
      <c r="A62" s="25" t="s">
        <v>30</v>
      </c>
      <c r="B62" s="60" t="s">
        <v>92</v>
      </c>
      <c r="C62" s="60"/>
      <c r="D62" s="60"/>
      <c r="E62" s="60"/>
      <c r="F62" s="60"/>
      <c r="G62" s="60"/>
      <c r="H62" s="60"/>
      <c r="I62" s="60"/>
      <c r="J62" s="60"/>
    </row>
    <row r="63" spans="1:11" ht="72" customHeight="1" x14ac:dyDescent="0.25">
      <c r="A63" s="25" t="s">
        <v>31</v>
      </c>
      <c r="B63" s="61" t="s">
        <v>162</v>
      </c>
      <c r="C63" s="60"/>
      <c r="D63" s="60"/>
      <c r="E63" s="60"/>
      <c r="F63" s="60"/>
      <c r="G63" s="60"/>
      <c r="H63" s="60"/>
      <c r="I63" s="60"/>
      <c r="J63" s="60"/>
    </row>
    <row r="64" spans="1:11" ht="51.75" customHeight="1" x14ac:dyDescent="0.25">
      <c r="A64" s="25" t="s">
        <v>32</v>
      </c>
      <c r="B64" s="60" t="s">
        <v>163</v>
      </c>
      <c r="C64" s="60"/>
      <c r="D64" s="60"/>
      <c r="E64" s="60"/>
      <c r="F64" s="60"/>
      <c r="G64" s="60"/>
      <c r="H64" s="60"/>
      <c r="I64" s="60"/>
      <c r="J64" s="60"/>
    </row>
    <row r="65" spans="1:11" ht="45" customHeight="1" x14ac:dyDescent="0.25">
      <c r="A65" s="25" t="s">
        <v>66</v>
      </c>
      <c r="B65" s="62" t="s">
        <v>141</v>
      </c>
      <c r="C65" s="63"/>
      <c r="D65" s="63"/>
      <c r="E65" s="63"/>
      <c r="F65" s="63"/>
      <c r="G65" s="63"/>
      <c r="H65" s="63"/>
      <c r="I65" s="63"/>
      <c r="J65" s="64"/>
    </row>
    <row r="66" spans="1:11" ht="34.5" customHeight="1" x14ac:dyDescent="0.25">
      <c r="A66" s="32" t="s">
        <v>101</v>
      </c>
      <c r="B66" s="62" t="s">
        <v>142</v>
      </c>
      <c r="C66" s="63"/>
      <c r="D66" s="63"/>
      <c r="E66" s="63"/>
      <c r="F66" s="63"/>
      <c r="G66" s="63"/>
      <c r="H66" s="63"/>
      <c r="I66" s="63"/>
      <c r="J66" s="64"/>
    </row>
    <row r="67" spans="1:11" x14ac:dyDescent="0.25">
      <c r="A67" s="73" t="s">
        <v>27</v>
      </c>
      <c r="B67" s="74"/>
      <c r="C67" s="74"/>
      <c r="D67" s="74"/>
      <c r="E67" s="74"/>
      <c r="F67" s="74"/>
      <c r="G67" s="74"/>
      <c r="H67" s="74"/>
      <c r="I67" s="74"/>
      <c r="J67" s="75"/>
    </row>
    <row r="68" spans="1:11" x14ac:dyDescent="0.25">
      <c r="A68" s="73" t="s">
        <v>28</v>
      </c>
      <c r="B68" s="74"/>
      <c r="C68" s="74"/>
      <c r="D68" s="74"/>
      <c r="E68" s="74"/>
      <c r="F68" s="74"/>
      <c r="G68" s="74"/>
      <c r="H68" s="74"/>
      <c r="I68" s="74"/>
      <c r="J68" s="75"/>
      <c r="K68" s="11"/>
    </row>
    <row r="69" spans="1:11" x14ac:dyDescent="0.25">
      <c r="A69" s="25" t="s">
        <v>29</v>
      </c>
      <c r="B69" s="97" t="s">
        <v>86</v>
      </c>
      <c r="C69" s="60"/>
      <c r="D69" s="60"/>
      <c r="E69" s="60"/>
      <c r="F69" s="60"/>
      <c r="G69" s="60"/>
      <c r="H69" s="60"/>
      <c r="I69" s="60"/>
      <c r="J69" s="60"/>
    </row>
    <row r="70" spans="1:11" ht="63.75" customHeight="1" x14ac:dyDescent="0.25">
      <c r="A70" s="25" t="s">
        <v>30</v>
      </c>
      <c r="B70" s="60" t="s">
        <v>103</v>
      </c>
      <c r="C70" s="60"/>
      <c r="D70" s="60"/>
      <c r="E70" s="60"/>
      <c r="F70" s="60"/>
      <c r="G70" s="60"/>
      <c r="H70" s="60"/>
      <c r="I70" s="60"/>
      <c r="J70" s="60"/>
    </row>
    <row r="71" spans="1:11" ht="81" customHeight="1" x14ac:dyDescent="0.25">
      <c r="A71" s="25" t="s">
        <v>31</v>
      </c>
      <c r="B71" s="60" t="s">
        <v>164</v>
      </c>
      <c r="C71" s="60"/>
      <c r="D71" s="60"/>
      <c r="E71" s="60"/>
      <c r="F71" s="60"/>
      <c r="G71" s="60"/>
      <c r="H71" s="60"/>
      <c r="I71" s="60"/>
      <c r="J71" s="60"/>
    </row>
    <row r="72" spans="1:11" ht="85.5" customHeight="1" x14ac:dyDescent="0.25">
      <c r="A72" s="25" t="s">
        <v>32</v>
      </c>
      <c r="B72" s="60" t="s">
        <v>165</v>
      </c>
      <c r="C72" s="60"/>
      <c r="D72" s="60"/>
      <c r="E72" s="60"/>
      <c r="F72" s="60"/>
      <c r="G72" s="60"/>
      <c r="H72" s="60"/>
      <c r="I72" s="60"/>
      <c r="J72" s="60"/>
    </row>
    <row r="73" spans="1:11" ht="36.75" customHeight="1" x14ac:dyDescent="0.25">
      <c r="A73" s="25" t="s">
        <v>66</v>
      </c>
      <c r="B73" s="99" t="s">
        <v>132</v>
      </c>
      <c r="C73" s="99"/>
      <c r="D73" s="99"/>
      <c r="E73" s="99"/>
      <c r="F73" s="99"/>
      <c r="G73" s="99"/>
      <c r="H73" s="99"/>
      <c r="I73" s="99"/>
      <c r="J73" s="100"/>
    </row>
    <row r="74" spans="1:11" ht="39.75" customHeight="1" x14ac:dyDescent="0.25">
      <c r="A74" s="25" t="s">
        <v>104</v>
      </c>
      <c r="B74" s="62" t="s">
        <v>143</v>
      </c>
      <c r="C74" s="63"/>
      <c r="D74" s="63"/>
      <c r="E74" s="63"/>
      <c r="F74" s="63"/>
      <c r="G74" s="63"/>
      <c r="H74" s="63"/>
      <c r="I74" s="63"/>
      <c r="J74" s="64"/>
    </row>
    <row r="75" spans="1:11" x14ac:dyDescent="0.25">
      <c r="A75" s="73" t="s">
        <v>27</v>
      </c>
      <c r="B75" s="74"/>
      <c r="C75" s="74"/>
      <c r="D75" s="74"/>
      <c r="E75" s="74"/>
      <c r="F75" s="74"/>
      <c r="G75" s="74"/>
      <c r="H75" s="74"/>
      <c r="I75" s="74"/>
      <c r="J75" s="75"/>
    </row>
    <row r="76" spans="1:11" x14ac:dyDescent="0.25">
      <c r="A76" s="73" t="s">
        <v>28</v>
      </c>
      <c r="B76" s="74"/>
      <c r="C76" s="74"/>
      <c r="D76" s="74"/>
      <c r="E76" s="74"/>
      <c r="F76" s="74"/>
      <c r="G76" s="74"/>
      <c r="H76" s="74"/>
      <c r="I76" s="74"/>
      <c r="J76" s="75"/>
      <c r="K76" s="11"/>
    </row>
    <row r="77" spans="1:11" x14ac:dyDescent="0.25">
      <c r="A77" s="25" t="s">
        <v>29</v>
      </c>
      <c r="B77" s="60" t="s">
        <v>113</v>
      </c>
      <c r="C77" s="60"/>
      <c r="D77" s="60"/>
      <c r="E77" s="60"/>
      <c r="F77" s="60"/>
      <c r="G77" s="60"/>
      <c r="H77" s="60"/>
      <c r="I77" s="60"/>
      <c r="J77" s="60"/>
    </row>
    <row r="78" spans="1:11" ht="26.25" customHeight="1" x14ac:dyDescent="0.25">
      <c r="A78" s="25" t="s">
        <v>30</v>
      </c>
      <c r="B78" s="60" t="s">
        <v>67</v>
      </c>
      <c r="C78" s="60"/>
      <c r="D78" s="60"/>
      <c r="E78" s="60"/>
      <c r="F78" s="60"/>
      <c r="G78" s="60"/>
      <c r="H78" s="60"/>
      <c r="I78" s="60"/>
      <c r="J78" s="60"/>
    </row>
    <row r="79" spans="1:11" ht="63" customHeight="1" x14ac:dyDescent="0.25">
      <c r="A79" s="25" t="s">
        <v>31</v>
      </c>
      <c r="B79" s="60" t="s">
        <v>166</v>
      </c>
      <c r="C79" s="60"/>
      <c r="D79" s="60"/>
      <c r="E79" s="60"/>
      <c r="F79" s="60"/>
      <c r="G79" s="60"/>
      <c r="H79" s="60"/>
      <c r="I79" s="60"/>
      <c r="J79" s="60"/>
    </row>
    <row r="80" spans="1:11" ht="66" customHeight="1" x14ac:dyDescent="0.25">
      <c r="A80" s="25" t="s">
        <v>32</v>
      </c>
      <c r="B80" s="60" t="s">
        <v>167</v>
      </c>
      <c r="C80" s="60"/>
      <c r="D80" s="60"/>
      <c r="E80" s="60"/>
      <c r="F80" s="60"/>
      <c r="G80" s="60"/>
      <c r="H80" s="60"/>
      <c r="I80" s="60"/>
      <c r="J80" s="60"/>
    </row>
    <row r="81" spans="1:11" ht="46.5" customHeight="1" x14ac:dyDescent="0.25">
      <c r="A81" s="25" t="s">
        <v>66</v>
      </c>
      <c r="B81" s="63" t="s">
        <v>133</v>
      </c>
      <c r="C81" s="63"/>
      <c r="D81" s="63"/>
      <c r="E81" s="63"/>
      <c r="F81" s="63"/>
      <c r="G81" s="63"/>
      <c r="H81" s="63"/>
      <c r="I81" s="63"/>
      <c r="J81" s="64"/>
    </row>
    <row r="82" spans="1:11" ht="35.25" customHeight="1" x14ac:dyDescent="0.25">
      <c r="A82" s="25" t="s">
        <v>104</v>
      </c>
      <c r="B82" s="62" t="s">
        <v>144</v>
      </c>
      <c r="C82" s="63"/>
      <c r="D82" s="63"/>
      <c r="E82" s="63"/>
      <c r="F82" s="63"/>
      <c r="G82" s="63"/>
      <c r="H82" s="63"/>
      <c r="I82" s="63"/>
      <c r="J82" s="64"/>
    </row>
    <row r="83" spans="1:11" x14ac:dyDescent="0.25">
      <c r="A83" s="51" t="s">
        <v>58</v>
      </c>
      <c r="B83" s="52"/>
      <c r="C83" s="52"/>
      <c r="D83" s="52"/>
      <c r="E83" s="52"/>
      <c r="F83" s="52"/>
      <c r="G83" s="52"/>
      <c r="H83" s="52"/>
      <c r="I83" s="52"/>
      <c r="J83" s="53"/>
    </row>
    <row r="84" spans="1:11" ht="24.75" customHeight="1" x14ac:dyDescent="0.25">
      <c r="A84" s="78" t="s">
        <v>33</v>
      </c>
      <c r="B84" s="79"/>
      <c r="C84" s="79"/>
      <c r="D84" s="79"/>
      <c r="E84" s="79"/>
      <c r="F84" s="79"/>
      <c r="G84" s="79"/>
      <c r="H84" s="79"/>
      <c r="I84" s="79"/>
      <c r="J84" s="80"/>
      <c r="K84" s="11"/>
    </row>
    <row r="85" spans="1:11" ht="10.5" customHeight="1" x14ac:dyDescent="0.25">
      <c r="A85" s="73" t="s">
        <v>14</v>
      </c>
      <c r="B85" s="74"/>
      <c r="C85" s="74"/>
      <c r="D85" s="74"/>
      <c r="E85" s="74"/>
      <c r="F85" s="74"/>
      <c r="G85" s="74"/>
      <c r="H85" s="74"/>
      <c r="I85" s="74"/>
      <c r="J85" s="75"/>
    </row>
    <row r="86" spans="1:11" ht="9" customHeight="1" x14ac:dyDescent="0.25"/>
    <row r="87" spans="1:11" ht="21" customHeight="1" x14ac:dyDescent="0.25">
      <c r="A87" s="31" t="s">
        <v>15</v>
      </c>
      <c r="B87" s="97" t="s">
        <v>114</v>
      </c>
      <c r="C87" s="97"/>
      <c r="D87" s="97"/>
      <c r="E87" s="97"/>
      <c r="F87" s="97"/>
      <c r="G87" s="97"/>
      <c r="H87" s="97"/>
      <c r="I87" s="97"/>
      <c r="J87" s="97"/>
    </row>
    <row r="88" spans="1:11" ht="39.75" customHeight="1" x14ac:dyDescent="0.25">
      <c r="A88" s="32" t="s">
        <v>16</v>
      </c>
      <c r="B88" s="60" t="s">
        <v>68</v>
      </c>
      <c r="C88" s="60"/>
      <c r="D88" s="60"/>
      <c r="E88" s="60"/>
      <c r="F88" s="60"/>
      <c r="G88" s="60"/>
      <c r="H88" s="60"/>
      <c r="I88" s="60"/>
      <c r="J88" s="60"/>
    </row>
    <row r="89" spans="1:11" ht="32.25" customHeight="1" x14ac:dyDescent="0.25">
      <c r="A89" s="32" t="s">
        <v>119</v>
      </c>
      <c r="B89" s="60" t="s">
        <v>61</v>
      </c>
      <c r="C89" s="60"/>
      <c r="D89" s="60"/>
      <c r="E89" s="60"/>
      <c r="F89" s="60"/>
      <c r="G89" s="60"/>
      <c r="H89" s="60"/>
      <c r="I89" s="60"/>
      <c r="J89" s="60"/>
    </row>
    <row r="90" spans="1:11" ht="38.25" customHeight="1" x14ac:dyDescent="0.25">
      <c r="A90" s="32" t="s">
        <v>36</v>
      </c>
      <c r="B90" s="60" t="s">
        <v>123</v>
      </c>
      <c r="C90" s="60"/>
      <c r="D90" s="60"/>
      <c r="E90" s="60"/>
      <c r="F90" s="60"/>
      <c r="G90" s="60"/>
      <c r="H90" s="60"/>
      <c r="I90" s="60"/>
      <c r="J90" s="60"/>
      <c r="K90" s="11"/>
    </row>
    <row r="91" spans="1:11" x14ac:dyDescent="0.25">
      <c r="A91" s="73" t="s">
        <v>17</v>
      </c>
      <c r="B91" s="74"/>
      <c r="C91" s="74"/>
      <c r="D91" s="74"/>
      <c r="E91" s="74"/>
      <c r="F91" s="74"/>
      <c r="G91" s="74"/>
      <c r="H91" s="74"/>
      <c r="I91" s="74"/>
      <c r="J91" s="75"/>
    </row>
    <row r="92" spans="1:11" x14ac:dyDescent="0.25">
      <c r="A92" s="73" t="s">
        <v>18</v>
      </c>
      <c r="B92" s="74"/>
      <c r="C92" s="74"/>
      <c r="D92" s="74"/>
      <c r="E92" s="74"/>
      <c r="F92" s="74"/>
      <c r="G92" s="74"/>
      <c r="H92" s="74"/>
      <c r="I92" s="74"/>
      <c r="J92" s="75"/>
      <c r="K92" s="11"/>
    </row>
    <row r="93" spans="1:11" ht="26.25" customHeight="1" x14ac:dyDescent="0.25">
      <c r="A93" s="81" t="s">
        <v>19</v>
      </c>
      <c r="B93" s="82"/>
      <c r="C93" s="83" t="s">
        <v>20</v>
      </c>
      <c r="D93" s="84"/>
      <c r="E93" s="84"/>
      <c r="F93" s="84" t="s">
        <v>21</v>
      </c>
      <c r="G93" s="84"/>
      <c r="H93" s="82"/>
      <c r="I93" s="83" t="s">
        <v>22</v>
      </c>
      <c r="J93" s="85"/>
    </row>
    <row r="94" spans="1:11" x14ac:dyDescent="0.25">
      <c r="A94" s="86"/>
      <c r="B94" s="87"/>
      <c r="C94" s="88"/>
      <c r="D94" s="89"/>
      <c r="E94" s="90"/>
      <c r="F94" s="88"/>
      <c r="G94" s="89"/>
      <c r="H94" s="90"/>
      <c r="I94" s="91">
        <f>IF(F94&gt;0,F94/C94,0)</f>
        <v>0</v>
      </c>
      <c r="J94" s="92"/>
    </row>
    <row r="95" spans="1:11" x14ac:dyDescent="0.25">
      <c r="A95" s="73" t="s">
        <v>23</v>
      </c>
      <c r="B95" s="74"/>
      <c r="C95" s="74"/>
      <c r="D95" s="74"/>
      <c r="E95" s="74"/>
      <c r="F95" s="74"/>
      <c r="G95" s="74"/>
      <c r="H95" s="74"/>
      <c r="I95" s="74"/>
      <c r="J95" s="75"/>
      <c r="K95" s="11"/>
    </row>
    <row r="96" spans="1:11" x14ac:dyDescent="0.25">
      <c r="A96" s="33"/>
      <c r="B96" s="33"/>
      <c r="C96" s="76" t="s">
        <v>46</v>
      </c>
      <c r="D96" s="77"/>
      <c r="E96" s="76" t="s">
        <v>130</v>
      </c>
      <c r="F96" s="77"/>
      <c r="G96" s="76" t="s">
        <v>155</v>
      </c>
      <c r="H96" s="76"/>
      <c r="I96" s="76" t="s">
        <v>24</v>
      </c>
      <c r="J96" s="77"/>
    </row>
    <row r="97" spans="1:11" ht="38.25" x14ac:dyDescent="0.25">
      <c r="A97" s="34" t="s">
        <v>25</v>
      </c>
      <c r="B97" s="34" t="s">
        <v>26</v>
      </c>
      <c r="C97" s="34" t="s">
        <v>37</v>
      </c>
      <c r="D97" s="34" t="s">
        <v>38</v>
      </c>
      <c r="E97" s="34" t="s">
        <v>40</v>
      </c>
      <c r="F97" s="34" t="s">
        <v>41</v>
      </c>
      <c r="G97" s="34" t="s">
        <v>42</v>
      </c>
      <c r="H97" s="34" t="s">
        <v>43</v>
      </c>
      <c r="I97" s="34" t="s">
        <v>44</v>
      </c>
      <c r="J97" s="34" t="s">
        <v>45</v>
      </c>
    </row>
    <row r="98" spans="1:11" ht="79.5" customHeight="1" x14ac:dyDescent="0.25">
      <c r="A98" s="23" t="s">
        <v>62</v>
      </c>
      <c r="B98" s="24" t="s">
        <v>63</v>
      </c>
      <c r="C98" s="27">
        <v>410372</v>
      </c>
      <c r="D98" s="27">
        <v>137993400</v>
      </c>
      <c r="E98" s="36">
        <f>156480+39120</f>
        <v>195600</v>
      </c>
      <c r="F98" s="28">
        <f>7742906.9+23228720.7</f>
        <v>30971627.600000001</v>
      </c>
      <c r="G98" s="37">
        <f>139318+142399</f>
        <v>281717</v>
      </c>
      <c r="H98" s="29">
        <f>15151096.98+7127264.25</f>
        <v>22278361.23</v>
      </c>
      <c r="I98" s="39">
        <f t="shared" ref="I98:I101" si="3">IF(G98&gt;0,G98/E98,0)</f>
        <v>1.4402709611451943</v>
      </c>
      <c r="J98" s="30">
        <f t="shared" ref="J98:J101" si="4">IF(H98&gt;0,H98/F98,0)</f>
        <v>0.71931515894889553</v>
      </c>
    </row>
    <row r="99" spans="1:11" ht="65.25" customHeight="1" x14ac:dyDescent="0.25">
      <c r="A99" s="23" t="s">
        <v>87</v>
      </c>
      <c r="B99" s="24" t="s">
        <v>88</v>
      </c>
      <c r="C99" s="27">
        <v>2020</v>
      </c>
      <c r="D99" s="27">
        <v>10505000</v>
      </c>
      <c r="E99" s="50">
        <f>808+202</f>
        <v>1010</v>
      </c>
      <c r="F99" s="28">
        <f>2026800+675600</f>
        <v>2702400</v>
      </c>
      <c r="G99" s="37">
        <f>358+944</f>
        <v>1302</v>
      </c>
      <c r="H99" s="29">
        <f>1048000+981370.2</f>
        <v>2029370.2</v>
      </c>
      <c r="I99" s="39">
        <f>IF(G99&gt;0,G99/E99,0)</f>
        <v>1.2891089108910891</v>
      </c>
      <c r="J99" s="30">
        <f>IF(H99&gt;0,H99/F99,0)</f>
        <v>0.75095108052101833</v>
      </c>
    </row>
    <row r="100" spans="1:11" ht="62.25" customHeight="1" x14ac:dyDescent="0.25">
      <c r="A100" s="35" t="s">
        <v>83</v>
      </c>
      <c r="B100" s="24" t="s">
        <v>77</v>
      </c>
      <c r="C100" s="27">
        <v>2000</v>
      </c>
      <c r="D100" s="27">
        <v>22241980</v>
      </c>
      <c r="E100" s="36">
        <f>500+500</f>
        <v>1000</v>
      </c>
      <c r="F100" s="28">
        <f>9276900+3092300</f>
        <v>12369200</v>
      </c>
      <c r="G100" s="37">
        <f>924+1374</f>
        <v>2298</v>
      </c>
      <c r="H100" s="29">
        <f>95051+8142233.58</f>
        <v>8237284.5800000001</v>
      </c>
      <c r="I100" s="39">
        <f>IF(G100&gt;0,G100/E100,0)</f>
        <v>2.298</v>
      </c>
      <c r="J100" s="30">
        <f>IF(H100&gt;0,H100/F100,0)</f>
        <v>0.66595128060020048</v>
      </c>
    </row>
    <row r="101" spans="1:11" ht="53.25" customHeight="1" x14ac:dyDescent="0.25">
      <c r="A101" s="23" t="s">
        <v>82</v>
      </c>
      <c r="B101" s="24" t="s">
        <v>76</v>
      </c>
      <c r="C101" s="27">
        <v>250</v>
      </c>
      <c r="D101" s="27">
        <v>36995000</v>
      </c>
      <c r="E101" s="38">
        <f>100+25</f>
        <v>125</v>
      </c>
      <c r="F101" s="28">
        <f>6975000+2325000</f>
        <v>9300000</v>
      </c>
      <c r="G101" s="37">
        <f>44+20</f>
        <v>64</v>
      </c>
      <c r="H101" s="29">
        <f>21109359.84+3708635</f>
        <v>24817994.84</v>
      </c>
      <c r="I101" s="39">
        <f t="shared" si="3"/>
        <v>0.51200000000000001</v>
      </c>
      <c r="J101" s="30">
        <f t="shared" si="4"/>
        <v>2.6686015956989246</v>
      </c>
    </row>
    <row r="102" spans="1:11" ht="27" customHeight="1" x14ac:dyDescent="0.25">
      <c r="A102" s="73" t="s">
        <v>27</v>
      </c>
      <c r="B102" s="74"/>
      <c r="C102" s="74"/>
      <c r="D102" s="74"/>
      <c r="E102" s="74"/>
      <c r="F102" s="74"/>
      <c r="G102" s="74"/>
      <c r="H102" s="74"/>
      <c r="I102" s="74"/>
      <c r="J102" s="75"/>
    </row>
    <row r="103" spans="1:11" x14ac:dyDescent="0.25">
      <c r="A103" s="73" t="s">
        <v>28</v>
      </c>
      <c r="B103" s="74"/>
      <c r="C103" s="74"/>
      <c r="D103" s="74"/>
      <c r="E103" s="74"/>
      <c r="F103" s="74"/>
      <c r="G103" s="74"/>
      <c r="H103" s="74"/>
      <c r="I103" s="74"/>
      <c r="J103" s="75"/>
    </row>
    <row r="104" spans="1:11" x14ac:dyDescent="0.25">
      <c r="A104" s="25" t="s">
        <v>29</v>
      </c>
      <c r="B104" s="60" t="s">
        <v>115</v>
      </c>
      <c r="C104" s="60"/>
      <c r="D104" s="60"/>
      <c r="E104" s="60"/>
      <c r="F104" s="60"/>
      <c r="G104" s="60"/>
      <c r="H104" s="60"/>
      <c r="I104" s="60"/>
      <c r="J104" s="60"/>
      <c r="K104" s="11"/>
    </row>
    <row r="105" spans="1:11" ht="43.5" customHeight="1" x14ac:dyDescent="0.25">
      <c r="A105" s="25" t="s">
        <v>30</v>
      </c>
      <c r="B105" s="60" t="s">
        <v>93</v>
      </c>
      <c r="C105" s="60"/>
      <c r="D105" s="60"/>
      <c r="E105" s="60"/>
      <c r="F105" s="60"/>
      <c r="G105" s="60"/>
      <c r="H105" s="60"/>
      <c r="I105" s="60"/>
      <c r="J105" s="60"/>
    </row>
    <row r="106" spans="1:11" ht="58.5" customHeight="1" x14ac:dyDescent="0.25">
      <c r="A106" s="25" t="s">
        <v>31</v>
      </c>
      <c r="B106" s="60" t="s">
        <v>168</v>
      </c>
      <c r="C106" s="60"/>
      <c r="D106" s="60"/>
      <c r="E106" s="60"/>
      <c r="F106" s="60"/>
      <c r="G106" s="60"/>
      <c r="H106" s="60"/>
      <c r="I106" s="60"/>
      <c r="J106" s="60"/>
    </row>
    <row r="107" spans="1:11" ht="72" customHeight="1" x14ac:dyDescent="0.25">
      <c r="A107" s="25" t="s">
        <v>32</v>
      </c>
      <c r="B107" s="60" t="s">
        <v>169</v>
      </c>
      <c r="C107" s="60"/>
      <c r="D107" s="60"/>
      <c r="E107" s="60"/>
      <c r="F107" s="60"/>
      <c r="G107" s="60"/>
      <c r="H107" s="60"/>
      <c r="I107" s="60"/>
      <c r="J107" s="60"/>
    </row>
    <row r="108" spans="1:11" ht="44.25" customHeight="1" x14ac:dyDescent="0.25">
      <c r="A108" s="25" t="s">
        <v>66</v>
      </c>
      <c r="B108" s="62" t="s">
        <v>145</v>
      </c>
      <c r="C108" s="63"/>
      <c r="D108" s="63"/>
      <c r="E108" s="63"/>
      <c r="F108" s="63"/>
      <c r="G108" s="63"/>
      <c r="H108" s="63"/>
      <c r="I108" s="63"/>
      <c r="J108" s="64"/>
    </row>
    <row r="109" spans="1:11" ht="53.25" customHeight="1" x14ac:dyDescent="0.25">
      <c r="A109" s="40" t="s">
        <v>104</v>
      </c>
      <c r="B109" s="62" t="s">
        <v>127</v>
      </c>
      <c r="C109" s="63"/>
      <c r="D109" s="63"/>
      <c r="E109" s="63"/>
      <c r="F109" s="63"/>
      <c r="G109" s="63"/>
      <c r="H109" s="63"/>
      <c r="I109" s="63"/>
      <c r="J109" s="64"/>
    </row>
    <row r="110" spans="1:11" ht="27.75" customHeight="1" x14ac:dyDescent="0.25">
      <c r="A110" s="73" t="s">
        <v>27</v>
      </c>
      <c r="B110" s="74"/>
      <c r="C110" s="74"/>
      <c r="D110" s="74"/>
      <c r="E110" s="74"/>
      <c r="F110" s="74"/>
      <c r="G110" s="74"/>
      <c r="H110" s="74"/>
      <c r="I110" s="74"/>
      <c r="J110" s="75"/>
    </row>
    <row r="111" spans="1:11" x14ac:dyDescent="0.25">
      <c r="A111" s="73" t="s">
        <v>28</v>
      </c>
      <c r="B111" s="74"/>
      <c r="C111" s="74"/>
      <c r="D111" s="74"/>
      <c r="E111" s="74"/>
      <c r="F111" s="74"/>
      <c r="G111" s="74"/>
      <c r="H111" s="74"/>
      <c r="I111" s="74"/>
      <c r="J111" s="75"/>
    </row>
    <row r="112" spans="1:11" x14ac:dyDescent="0.25">
      <c r="A112" s="25" t="s">
        <v>29</v>
      </c>
      <c r="B112" s="97" t="s">
        <v>89</v>
      </c>
      <c r="C112" s="60"/>
      <c r="D112" s="60"/>
      <c r="E112" s="60"/>
      <c r="F112" s="60"/>
      <c r="G112" s="60"/>
      <c r="H112" s="60"/>
      <c r="I112" s="60"/>
      <c r="J112" s="60"/>
      <c r="K112" s="11"/>
    </row>
    <row r="113" spans="1:11" ht="34.5" customHeight="1" x14ac:dyDescent="0.25">
      <c r="A113" s="25" t="s">
        <v>30</v>
      </c>
      <c r="B113" s="60" t="s">
        <v>96</v>
      </c>
      <c r="C113" s="60"/>
      <c r="D113" s="60"/>
      <c r="E113" s="60"/>
      <c r="F113" s="60"/>
      <c r="G113" s="60"/>
      <c r="H113" s="60"/>
      <c r="I113" s="60"/>
      <c r="J113" s="60"/>
    </row>
    <row r="114" spans="1:11" ht="59.25" customHeight="1" x14ac:dyDescent="0.25">
      <c r="A114" s="25" t="s">
        <v>31</v>
      </c>
      <c r="B114" s="93" t="s">
        <v>170</v>
      </c>
      <c r="C114" s="93"/>
      <c r="D114" s="93"/>
      <c r="E114" s="93"/>
      <c r="F114" s="93"/>
      <c r="G114" s="93"/>
      <c r="H114" s="93"/>
      <c r="I114" s="93"/>
      <c r="J114" s="93"/>
    </row>
    <row r="115" spans="1:11" ht="49.5" customHeight="1" x14ac:dyDescent="0.25">
      <c r="A115" s="25" t="s">
        <v>32</v>
      </c>
      <c r="B115" s="60" t="s">
        <v>171</v>
      </c>
      <c r="C115" s="60"/>
      <c r="D115" s="60"/>
      <c r="E115" s="60"/>
      <c r="F115" s="60"/>
      <c r="G115" s="60"/>
      <c r="H115" s="60"/>
      <c r="I115" s="60"/>
      <c r="J115" s="60"/>
    </row>
    <row r="116" spans="1:11" ht="49.5" customHeight="1" x14ac:dyDescent="0.25">
      <c r="A116" s="25" t="s">
        <v>66</v>
      </c>
      <c r="B116" s="62" t="s">
        <v>146</v>
      </c>
      <c r="C116" s="63"/>
      <c r="D116" s="63"/>
      <c r="E116" s="63"/>
      <c r="F116" s="63"/>
      <c r="G116" s="63"/>
      <c r="H116" s="63"/>
      <c r="I116" s="63"/>
      <c r="J116" s="64"/>
    </row>
    <row r="117" spans="1:11" ht="40.5" customHeight="1" x14ac:dyDescent="0.25">
      <c r="A117" s="41" t="s">
        <v>101</v>
      </c>
      <c r="B117" s="62" t="s">
        <v>147</v>
      </c>
      <c r="C117" s="63"/>
      <c r="D117" s="63"/>
      <c r="E117" s="63"/>
      <c r="F117" s="63"/>
      <c r="G117" s="63"/>
      <c r="H117" s="63"/>
      <c r="I117" s="63"/>
      <c r="J117" s="64"/>
    </row>
    <row r="118" spans="1:11" ht="30" customHeight="1" x14ac:dyDescent="0.25">
      <c r="A118" s="101" t="s">
        <v>27</v>
      </c>
      <c r="B118" s="102"/>
      <c r="C118" s="102"/>
      <c r="D118" s="102"/>
      <c r="E118" s="102"/>
      <c r="F118" s="102"/>
      <c r="G118" s="102"/>
      <c r="H118" s="102"/>
      <c r="I118" s="102"/>
      <c r="J118" s="103"/>
    </row>
    <row r="119" spans="1:11" x14ac:dyDescent="0.25">
      <c r="A119" s="73" t="s">
        <v>28</v>
      </c>
      <c r="B119" s="74"/>
      <c r="C119" s="74"/>
      <c r="D119" s="74"/>
      <c r="E119" s="74"/>
      <c r="F119" s="74"/>
      <c r="G119" s="74"/>
      <c r="H119" s="74"/>
      <c r="I119" s="74"/>
      <c r="J119" s="75"/>
    </row>
    <row r="120" spans="1:11" x14ac:dyDescent="0.25">
      <c r="A120" s="25" t="s">
        <v>29</v>
      </c>
      <c r="B120" s="60" t="s">
        <v>116</v>
      </c>
      <c r="C120" s="60"/>
      <c r="D120" s="60"/>
      <c r="E120" s="60"/>
      <c r="F120" s="60"/>
      <c r="G120" s="60"/>
      <c r="H120" s="60"/>
      <c r="I120" s="60"/>
      <c r="J120" s="60"/>
      <c r="K120" s="11"/>
    </row>
    <row r="121" spans="1:11" ht="35.25" customHeight="1" x14ac:dyDescent="0.25">
      <c r="A121" s="25" t="s">
        <v>30</v>
      </c>
      <c r="B121" s="60" t="s">
        <v>95</v>
      </c>
      <c r="C121" s="60"/>
      <c r="D121" s="60"/>
      <c r="E121" s="60"/>
      <c r="F121" s="60"/>
      <c r="G121" s="60"/>
      <c r="H121" s="60"/>
      <c r="I121" s="60"/>
      <c r="J121" s="60"/>
    </row>
    <row r="122" spans="1:11" ht="56.25" customHeight="1" x14ac:dyDescent="0.25">
      <c r="A122" s="25" t="s">
        <v>31</v>
      </c>
      <c r="B122" s="60" t="s">
        <v>172</v>
      </c>
      <c r="C122" s="60"/>
      <c r="D122" s="60"/>
      <c r="E122" s="60"/>
      <c r="F122" s="60"/>
      <c r="G122" s="60"/>
      <c r="H122" s="60"/>
      <c r="I122" s="60"/>
      <c r="J122" s="60"/>
    </row>
    <row r="123" spans="1:11" ht="65.25" customHeight="1" x14ac:dyDescent="0.25">
      <c r="A123" s="25" t="s">
        <v>32</v>
      </c>
      <c r="B123" s="60" t="s">
        <v>173</v>
      </c>
      <c r="C123" s="60"/>
      <c r="D123" s="60"/>
      <c r="E123" s="60"/>
      <c r="F123" s="60"/>
      <c r="G123" s="60"/>
      <c r="H123" s="60"/>
      <c r="I123" s="60"/>
      <c r="J123" s="60"/>
    </row>
    <row r="124" spans="1:11" ht="41.25" customHeight="1" x14ac:dyDescent="0.25">
      <c r="A124" s="25" t="s">
        <v>66</v>
      </c>
      <c r="B124" s="104" t="s">
        <v>134</v>
      </c>
      <c r="C124" s="71"/>
      <c r="D124" s="71"/>
      <c r="E124" s="71"/>
      <c r="F124" s="71"/>
      <c r="G124" s="71"/>
      <c r="H124" s="71"/>
      <c r="I124" s="71"/>
      <c r="J124" s="72"/>
    </row>
    <row r="125" spans="1:11" ht="35.25" customHeight="1" x14ac:dyDescent="0.25">
      <c r="A125" s="41" t="s">
        <v>101</v>
      </c>
      <c r="B125" s="60" t="s">
        <v>148</v>
      </c>
      <c r="C125" s="60"/>
      <c r="D125" s="60"/>
      <c r="E125" s="60"/>
      <c r="F125" s="60"/>
      <c r="G125" s="60"/>
      <c r="H125" s="60"/>
      <c r="I125" s="60"/>
      <c r="J125" s="60"/>
    </row>
    <row r="126" spans="1:11" ht="33.75" customHeight="1" x14ac:dyDescent="0.25">
      <c r="A126" s="73" t="s">
        <v>27</v>
      </c>
      <c r="B126" s="74"/>
      <c r="C126" s="74"/>
      <c r="D126" s="74"/>
      <c r="E126" s="74"/>
      <c r="F126" s="74"/>
      <c r="G126" s="74"/>
      <c r="H126" s="74"/>
      <c r="I126" s="74"/>
      <c r="J126" s="75"/>
    </row>
    <row r="127" spans="1:11" x14ac:dyDescent="0.25">
      <c r="A127" s="73" t="s">
        <v>28</v>
      </c>
      <c r="B127" s="74"/>
      <c r="C127" s="74"/>
      <c r="D127" s="74"/>
      <c r="E127" s="74"/>
      <c r="F127" s="74"/>
      <c r="G127" s="74"/>
      <c r="H127" s="74"/>
      <c r="I127" s="74"/>
      <c r="J127" s="75"/>
    </row>
    <row r="128" spans="1:11" x14ac:dyDescent="0.25">
      <c r="A128" s="25" t="s">
        <v>29</v>
      </c>
      <c r="B128" s="60" t="s">
        <v>117</v>
      </c>
      <c r="C128" s="60"/>
      <c r="D128" s="60"/>
      <c r="E128" s="60"/>
      <c r="F128" s="60"/>
      <c r="G128" s="60"/>
      <c r="H128" s="60"/>
      <c r="I128" s="60"/>
      <c r="J128" s="60"/>
      <c r="K128" s="11"/>
    </row>
    <row r="129" spans="1:11" ht="38.25" customHeight="1" x14ac:dyDescent="0.25">
      <c r="A129" s="25" t="s">
        <v>30</v>
      </c>
      <c r="B129" s="60" t="s">
        <v>94</v>
      </c>
      <c r="C129" s="60"/>
      <c r="D129" s="60"/>
      <c r="E129" s="60"/>
      <c r="F129" s="60"/>
      <c r="G129" s="60"/>
      <c r="H129" s="60"/>
      <c r="I129" s="60"/>
      <c r="J129" s="60"/>
    </row>
    <row r="130" spans="1:11" ht="52.5" customHeight="1" x14ac:dyDescent="0.25">
      <c r="A130" s="25" t="s">
        <v>31</v>
      </c>
      <c r="B130" s="93" t="s">
        <v>174</v>
      </c>
      <c r="C130" s="93"/>
      <c r="D130" s="93"/>
      <c r="E130" s="93"/>
      <c r="F130" s="93"/>
      <c r="G130" s="93"/>
      <c r="H130" s="93"/>
      <c r="I130" s="93"/>
      <c r="J130" s="93"/>
    </row>
    <row r="131" spans="1:11" ht="54.75" customHeight="1" x14ac:dyDescent="0.25">
      <c r="A131" s="25" t="s">
        <v>32</v>
      </c>
      <c r="B131" s="98" t="s">
        <v>175</v>
      </c>
      <c r="C131" s="99"/>
      <c r="D131" s="99"/>
      <c r="E131" s="99"/>
      <c r="F131" s="99"/>
      <c r="G131" s="99"/>
      <c r="H131" s="99"/>
      <c r="I131" s="99"/>
      <c r="J131" s="100"/>
    </row>
    <row r="132" spans="1:11" ht="57" customHeight="1" x14ac:dyDescent="0.25">
      <c r="A132" s="25" t="s">
        <v>66</v>
      </c>
      <c r="B132" s="98" t="s">
        <v>135</v>
      </c>
      <c r="C132" s="99"/>
      <c r="D132" s="99"/>
      <c r="E132" s="99"/>
      <c r="F132" s="99"/>
      <c r="G132" s="99"/>
      <c r="H132" s="99"/>
      <c r="I132" s="99"/>
      <c r="J132" s="100"/>
    </row>
    <row r="133" spans="1:11" ht="40.5" customHeight="1" x14ac:dyDescent="0.25">
      <c r="A133" s="41" t="s">
        <v>104</v>
      </c>
      <c r="B133" s="60" t="s">
        <v>149</v>
      </c>
      <c r="C133" s="60"/>
      <c r="D133" s="60"/>
      <c r="E133" s="60"/>
      <c r="F133" s="60"/>
      <c r="G133" s="60"/>
      <c r="H133" s="60"/>
      <c r="I133" s="60"/>
      <c r="J133" s="60"/>
    </row>
    <row r="134" spans="1:11" ht="25.5" customHeight="1" x14ac:dyDescent="0.25">
      <c r="A134" s="73" t="s">
        <v>27</v>
      </c>
      <c r="B134" s="74"/>
      <c r="C134" s="74"/>
      <c r="D134" s="74"/>
      <c r="E134" s="74"/>
      <c r="F134" s="74"/>
      <c r="G134" s="74"/>
      <c r="H134" s="74"/>
      <c r="I134" s="74"/>
      <c r="J134" s="75"/>
    </row>
    <row r="135" spans="1:11" x14ac:dyDescent="0.25">
      <c r="A135" s="73" t="s">
        <v>28</v>
      </c>
      <c r="B135" s="74"/>
      <c r="C135" s="74"/>
      <c r="D135" s="74"/>
      <c r="E135" s="74"/>
      <c r="F135" s="74"/>
      <c r="G135" s="74"/>
      <c r="H135" s="74"/>
      <c r="I135" s="74"/>
      <c r="J135" s="75"/>
    </row>
    <row r="136" spans="1:11" x14ac:dyDescent="0.25">
      <c r="A136" s="51" t="s">
        <v>58</v>
      </c>
      <c r="B136" s="52"/>
      <c r="C136" s="52"/>
      <c r="D136" s="52"/>
      <c r="E136" s="52"/>
      <c r="F136" s="52"/>
      <c r="G136" s="52"/>
      <c r="H136" s="52"/>
      <c r="I136" s="52"/>
      <c r="J136" s="53"/>
      <c r="K136" s="11"/>
    </row>
    <row r="137" spans="1:11" x14ac:dyDescent="0.25">
      <c r="A137" s="78" t="s">
        <v>33</v>
      </c>
      <c r="B137" s="79"/>
      <c r="C137" s="79"/>
      <c r="D137" s="79"/>
      <c r="E137" s="79"/>
      <c r="F137" s="79"/>
      <c r="G137" s="79"/>
      <c r="H137" s="79"/>
      <c r="I137" s="79"/>
      <c r="J137" s="80"/>
    </row>
    <row r="138" spans="1:11" ht="16.5" customHeight="1" x14ac:dyDescent="0.25">
      <c r="A138" s="94"/>
      <c r="B138" s="95"/>
      <c r="C138" s="95"/>
      <c r="D138" s="95"/>
      <c r="E138" s="95"/>
      <c r="F138" s="95"/>
      <c r="G138" s="95"/>
      <c r="H138" s="95"/>
      <c r="I138" s="95"/>
      <c r="J138" s="96"/>
      <c r="K138" s="11"/>
    </row>
    <row r="139" spans="1:11" ht="27.75" customHeight="1" x14ac:dyDescent="0.25">
      <c r="A139" s="73" t="s">
        <v>14</v>
      </c>
      <c r="B139" s="74"/>
      <c r="C139" s="74"/>
      <c r="D139" s="74"/>
      <c r="E139" s="74"/>
      <c r="F139" s="74"/>
      <c r="G139" s="74"/>
      <c r="H139" s="74"/>
      <c r="I139" s="74"/>
      <c r="J139" s="75"/>
    </row>
    <row r="140" spans="1:11" x14ac:dyDescent="0.25">
      <c r="A140" s="31" t="s">
        <v>15</v>
      </c>
      <c r="B140" s="97" t="s">
        <v>118</v>
      </c>
      <c r="C140" s="97"/>
      <c r="D140" s="97"/>
      <c r="E140" s="97"/>
      <c r="F140" s="97"/>
      <c r="G140" s="97"/>
      <c r="H140" s="97"/>
      <c r="I140" s="97"/>
      <c r="J140" s="97"/>
    </row>
    <row r="141" spans="1:11" ht="40.5" customHeight="1" x14ac:dyDescent="0.25">
      <c r="A141" s="32" t="s">
        <v>16</v>
      </c>
      <c r="B141" s="93" t="s">
        <v>70</v>
      </c>
      <c r="C141" s="93"/>
      <c r="D141" s="93"/>
      <c r="E141" s="93"/>
      <c r="F141" s="93"/>
      <c r="G141" s="93"/>
      <c r="H141" s="93"/>
      <c r="I141" s="93"/>
      <c r="J141" s="93"/>
    </row>
    <row r="142" spans="1:11" ht="41.25" customHeight="1" x14ac:dyDescent="0.25">
      <c r="A142" s="32" t="s">
        <v>119</v>
      </c>
      <c r="B142" s="60" t="s">
        <v>69</v>
      </c>
      <c r="C142" s="60"/>
      <c r="D142" s="60"/>
      <c r="E142" s="60"/>
      <c r="F142" s="60"/>
      <c r="G142" s="60"/>
      <c r="H142" s="60"/>
      <c r="I142" s="60"/>
      <c r="J142" s="60"/>
    </row>
    <row r="143" spans="1:11" ht="43.5" customHeight="1" x14ac:dyDescent="0.25">
      <c r="A143" s="32" t="s">
        <v>36</v>
      </c>
      <c r="B143" s="60" t="s">
        <v>120</v>
      </c>
      <c r="C143" s="60"/>
      <c r="D143" s="60"/>
      <c r="E143" s="60"/>
      <c r="F143" s="60"/>
      <c r="G143" s="60"/>
      <c r="H143" s="60"/>
      <c r="I143" s="60"/>
      <c r="J143" s="60"/>
    </row>
    <row r="144" spans="1:11" ht="38.25" customHeight="1" x14ac:dyDescent="0.25">
      <c r="A144" s="73" t="s">
        <v>17</v>
      </c>
      <c r="B144" s="74"/>
      <c r="C144" s="74"/>
      <c r="D144" s="74"/>
      <c r="E144" s="74"/>
      <c r="F144" s="74"/>
      <c r="G144" s="74"/>
      <c r="H144" s="74"/>
      <c r="I144" s="74"/>
      <c r="J144" s="75"/>
      <c r="K144" s="11"/>
    </row>
    <row r="145" spans="1:83" x14ac:dyDescent="0.25">
      <c r="A145" s="73" t="s">
        <v>18</v>
      </c>
      <c r="B145" s="74"/>
      <c r="C145" s="74"/>
      <c r="D145" s="74"/>
      <c r="E145" s="74"/>
      <c r="F145" s="74"/>
      <c r="G145" s="74"/>
      <c r="H145" s="74"/>
      <c r="I145" s="74"/>
      <c r="J145" s="75"/>
    </row>
    <row r="146" spans="1:83" ht="27" customHeight="1" x14ac:dyDescent="0.25">
      <c r="A146" s="81" t="s">
        <v>19</v>
      </c>
      <c r="B146" s="82"/>
      <c r="C146" s="83" t="s">
        <v>20</v>
      </c>
      <c r="D146" s="84"/>
      <c r="E146" s="84"/>
      <c r="F146" s="84" t="s">
        <v>21</v>
      </c>
      <c r="G146" s="84"/>
      <c r="H146" s="82"/>
      <c r="I146" s="83" t="s">
        <v>22</v>
      </c>
      <c r="J146" s="85"/>
      <c r="K146" s="11"/>
    </row>
    <row r="147" spans="1:83" ht="15" customHeight="1" x14ac:dyDescent="0.25">
      <c r="A147" s="86"/>
      <c r="B147" s="87"/>
      <c r="C147" s="88"/>
      <c r="D147" s="89"/>
      <c r="E147" s="90"/>
      <c r="F147" s="88"/>
      <c r="G147" s="89"/>
      <c r="H147" s="90"/>
      <c r="I147" s="91">
        <f>IF(F147&gt;0,F147/C147,0)</f>
        <v>0</v>
      </c>
      <c r="J147" s="92"/>
    </row>
    <row r="148" spans="1:83" x14ac:dyDescent="0.25">
      <c r="A148" s="73" t="s">
        <v>23</v>
      </c>
      <c r="B148" s="74"/>
      <c r="C148" s="74"/>
      <c r="D148" s="74"/>
      <c r="E148" s="74"/>
      <c r="F148" s="74"/>
      <c r="G148" s="74"/>
      <c r="H148" s="74"/>
      <c r="I148" s="74"/>
      <c r="J148" s="75"/>
    </row>
    <row r="149" spans="1:83" x14ac:dyDescent="0.25">
      <c r="A149" s="33"/>
      <c r="B149" s="33"/>
      <c r="C149" s="76" t="s">
        <v>46</v>
      </c>
      <c r="D149" s="77"/>
      <c r="E149" s="76" t="s">
        <v>130</v>
      </c>
      <c r="F149" s="77"/>
      <c r="G149" s="76" t="s">
        <v>131</v>
      </c>
      <c r="H149" s="76"/>
      <c r="I149" s="76" t="s">
        <v>24</v>
      </c>
      <c r="J149" s="77"/>
      <c r="K149" s="11"/>
    </row>
    <row r="150" spans="1:83" ht="38.25" x14ac:dyDescent="0.25">
      <c r="A150" s="34" t="s">
        <v>25</v>
      </c>
      <c r="B150" s="34" t="s">
        <v>26</v>
      </c>
      <c r="C150" s="34" t="s">
        <v>37</v>
      </c>
      <c r="D150" s="34" t="s">
        <v>38</v>
      </c>
      <c r="E150" s="34" t="s">
        <v>40</v>
      </c>
      <c r="F150" s="34" t="s">
        <v>41</v>
      </c>
      <c r="G150" s="34" t="s">
        <v>42</v>
      </c>
      <c r="H150" s="34" t="s">
        <v>43</v>
      </c>
      <c r="I150" s="34" t="s">
        <v>44</v>
      </c>
      <c r="J150" s="34" t="s">
        <v>45</v>
      </c>
    </row>
    <row r="151" spans="1:83" ht="91.5" customHeight="1" x14ac:dyDescent="0.25">
      <c r="A151" s="23" t="s">
        <v>64</v>
      </c>
      <c r="B151" s="24" t="s">
        <v>80</v>
      </c>
      <c r="C151" s="27">
        <v>3096</v>
      </c>
      <c r="D151" s="27">
        <v>47230000</v>
      </c>
      <c r="E151" s="36">
        <f>1238+310</f>
        <v>1548</v>
      </c>
      <c r="F151" s="28">
        <f>14169000+4723000</f>
        <v>18892000</v>
      </c>
      <c r="G151" s="37">
        <f>9500+12547</f>
        <v>22047</v>
      </c>
      <c r="H151" s="29">
        <f>7998915.2+8877049.12</f>
        <v>16875964.32</v>
      </c>
      <c r="I151" s="39">
        <f>IF(G151&gt;0,G151/E151,0)</f>
        <v>14.242248062015504</v>
      </c>
      <c r="J151" s="30">
        <f>IF(H151&gt;0,H151/F151,0)</f>
        <v>0.89328627567224228</v>
      </c>
    </row>
    <row r="152" spans="1:83" ht="76.5" x14ac:dyDescent="0.25">
      <c r="A152" s="23" t="s">
        <v>78</v>
      </c>
      <c r="B152" s="24" t="s">
        <v>79</v>
      </c>
      <c r="C152" s="27">
        <v>1150</v>
      </c>
      <c r="D152" s="27">
        <v>54950000</v>
      </c>
      <c r="E152" s="38">
        <f>460+115</f>
        <v>575</v>
      </c>
      <c r="F152" s="28">
        <f>16485000+5495000</f>
        <v>21980000</v>
      </c>
      <c r="G152" s="37">
        <f>293+419</f>
        <v>712</v>
      </c>
      <c r="H152" s="29">
        <f>16717015.94+5179664.93</f>
        <v>21896680.869999997</v>
      </c>
      <c r="I152" s="39">
        <f t="shared" ref="I152" si="5">IF(G152&gt;0,G152/E152,0)</f>
        <v>1.2382608695652173</v>
      </c>
      <c r="J152" s="30">
        <f t="shared" ref="J152" si="6">IF(H152&gt;0,H152/F152,0)</f>
        <v>0.99620932074613278</v>
      </c>
    </row>
    <row r="153" spans="1:83" ht="52.5" customHeight="1" x14ac:dyDescent="0.25">
      <c r="A153" s="73" t="s">
        <v>27</v>
      </c>
      <c r="B153" s="74"/>
      <c r="C153" s="74"/>
      <c r="D153" s="74"/>
      <c r="E153" s="74"/>
      <c r="F153" s="74"/>
      <c r="G153" s="74"/>
      <c r="H153" s="74"/>
      <c r="I153" s="74"/>
      <c r="J153" s="75"/>
    </row>
    <row r="154" spans="1:83" x14ac:dyDescent="0.25">
      <c r="A154" s="73" t="s">
        <v>28</v>
      </c>
      <c r="B154" s="74"/>
      <c r="C154" s="74"/>
      <c r="D154" s="74"/>
      <c r="E154" s="74"/>
      <c r="F154" s="74"/>
      <c r="G154" s="74"/>
      <c r="H154" s="74"/>
      <c r="I154" s="74"/>
      <c r="J154" s="75"/>
    </row>
    <row r="155" spans="1:83" x14ac:dyDescent="0.25">
      <c r="A155" s="25" t="s">
        <v>29</v>
      </c>
      <c r="B155" s="60" t="s">
        <v>121</v>
      </c>
      <c r="C155" s="60"/>
      <c r="D155" s="60"/>
      <c r="E155" s="60"/>
      <c r="F155" s="60"/>
      <c r="G155" s="60"/>
      <c r="H155" s="60"/>
      <c r="I155" s="60"/>
      <c r="J155" s="60"/>
      <c r="K155" s="11"/>
    </row>
    <row r="156" spans="1:83" ht="57" customHeight="1" x14ac:dyDescent="0.25">
      <c r="A156" s="25" t="s">
        <v>30</v>
      </c>
      <c r="B156" s="60" t="s">
        <v>98</v>
      </c>
      <c r="C156" s="60"/>
      <c r="D156" s="60"/>
      <c r="E156" s="60"/>
      <c r="F156" s="60"/>
      <c r="G156" s="60"/>
      <c r="H156" s="60"/>
      <c r="I156" s="60"/>
      <c r="J156" s="60"/>
    </row>
    <row r="157" spans="1:83" ht="117" customHeight="1" x14ac:dyDescent="0.25">
      <c r="A157" s="25" t="s">
        <v>31</v>
      </c>
      <c r="B157" s="60" t="s">
        <v>176</v>
      </c>
      <c r="C157" s="60"/>
      <c r="D157" s="60"/>
      <c r="E157" s="60"/>
      <c r="F157" s="60"/>
      <c r="G157" s="60"/>
      <c r="H157" s="60"/>
      <c r="I157" s="60"/>
      <c r="J157" s="60"/>
    </row>
    <row r="158" spans="1:83" ht="71.25" customHeight="1" x14ac:dyDescent="0.25">
      <c r="A158" s="25" t="s">
        <v>32</v>
      </c>
      <c r="B158" s="60" t="s">
        <v>177</v>
      </c>
      <c r="C158" s="60"/>
      <c r="D158" s="60"/>
      <c r="E158" s="60"/>
      <c r="F158" s="60"/>
      <c r="G158" s="60"/>
      <c r="H158" s="60"/>
      <c r="I158" s="60"/>
      <c r="J158" s="60"/>
    </row>
    <row r="159" spans="1:83" ht="47.25" customHeight="1" x14ac:dyDescent="0.25">
      <c r="A159" s="25" t="s">
        <v>66</v>
      </c>
      <c r="B159" s="63" t="s">
        <v>151</v>
      </c>
      <c r="C159" s="63"/>
      <c r="D159" s="63"/>
      <c r="E159" s="63"/>
      <c r="F159" s="63"/>
      <c r="G159" s="63"/>
      <c r="H159" s="63"/>
      <c r="I159" s="63"/>
      <c r="J159" s="64"/>
    </row>
    <row r="160" spans="1:83" s="18" customFormat="1" ht="33" customHeight="1" x14ac:dyDescent="0.25">
      <c r="A160" s="32" t="s">
        <v>104</v>
      </c>
      <c r="B160" s="62" t="s">
        <v>150</v>
      </c>
      <c r="C160" s="63"/>
      <c r="D160" s="63"/>
      <c r="E160" s="63"/>
      <c r="F160" s="63"/>
      <c r="G160" s="63"/>
      <c r="H160" s="63"/>
      <c r="I160" s="63"/>
      <c r="J160" s="64"/>
      <c r="K160" s="16"/>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row>
    <row r="161" spans="1:11" ht="45" customHeight="1" x14ac:dyDescent="0.25">
      <c r="A161" s="73" t="s">
        <v>27</v>
      </c>
      <c r="B161" s="74"/>
      <c r="C161" s="74"/>
      <c r="D161" s="74"/>
      <c r="E161" s="74"/>
      <c r="F161" s="74"/>
      <c r="G161" s="74"/>
      <c r="H161" s="74"/>
      <c r="I161" s="74"/>
      <c r="J161" s="75"/>
    </row>
    <row r="162" spans="1:11" x14ac:dyDescent="0.25">
      <c r="A162" s="73" t="s">
        <v>28</v>
      </c>
      <c r="B162" s="74"/>
      <c r="C162" s="74"/>
      <c r="D162" s="74"/>
      <c r="E162" s="74"/>
      <c r="F162" s="74"/>
      <c r="G162" s="74"/>
      <c r="H162" s="74"/>
      <c r="I162" s="74"/>
      <c r="J162" s="75"/>
    </row>
    <row r="163" spans="1:11" x14ac:dyDescent="0.25">
      <c r="A163" s="25" t="s">
        <v>29</v>
      </c>
      <c r="B163" s="60" t="s">
        <v>122</v>
      </c>
      <c r="C163" s="60"/>
      <c r="D163" s="60"/>
      <c r="E163" s="60"/>
      <c r="F163" s="60"/>
      <c r="G163" s="60"/>
      <c r="H163" s="60"/>
      <c r="I163" s="60"/>
      <c r="J163" s="60"/>
      <c r="K163" s="11"/>
    </row>
    <row r="164" spans="1:11" ht="47.25" customHeight="1" x14ac:dyDescent="0.25">
      <c r="A164" s="25" t="s">
        <v>30</v>
      </c>
      <c r="B164" s="60" t="s">
        <v>97</v>
      </c>
      <c r="C164" s="60"/>
      <c r="D164" s="60"/>
      <c r="E164" s="60"/>
      <c r="F164" s="60"/>
      <c r="G164" s="60"/>
      <c r="H164" s="60"/>
      <c r="I164" s="60"/>
      <c r="J164" s="60"/>
    </row>
    <row r="165" spans="1:11" ht="57" customHeight="1" x14ac:dyDescent="0.25">
      <c r="A165" s="25" t="s">
        <v>31</v>
      </c>
      <c r="B165" s="60" t="s">
        <v>178</v>
      </c>
      <c r="C165" s="60"/>
      <c r="D165" s="60"/>
      <c r="E165" s="60"/>
      <c r="F165" s="60"/>
      <c r="G165" s="60"/>
      <c r="H165" s="60"/>
      <c r="I165" s="60"/>
      <c r="J165" s="60"/>
    </row>
    <row r="166" spans="1:11" ht="66.75" customHeight="1" x14ac:dyDescent="0.25">
      <c r="A166" s="25" t="s">
        <v>32</v>
      </c>
      <c r="B166" s="60" t="s">
        <v>179</v>
      </c>
      <c r="C166" s="60"/>
      <c r="D166" s="60"/>
      <c r="E166" s="60"/>
      <c r="F166" s="60"/>
      <c r="G166" s="60"/>
      <c r="H166" s="60"/>
      <c r="I166" s="60"/>
      <c r="J166" s="60"/>
    </row>
    <row r="167" spans="1:11" ht="36" customHeight="1" x14ac:dyDescent="0.25">
      <c r="A167" s="25" t="s">
        <v>71</v>
      </c>
      <c r="B167" s="71" t="s">
        <v>152</v>
      </c>
      <c r="C167" s="71"/>
      <c r="D167" s="71"/>
      <c r="E167" s="71"/>
      <c r="F167" s="71"/>
      <c r="G167" s="71"/>
      <c r="H167" s="71"/>
      <c r="I167" s="71"/>
      <c r="J167" s="72"/>
    </row>
    <row r="168" spans="1:11" ht="27.75" customHeight="1" x14ac:dyDescent="0.25">
      <c r="A168" s="41" t="s">
        <v>104</v>
      </c>
      <c r="B168" s="62" t="s">
        <v>128</v>
      </c>
      <c r="C168" s="63"/>
      <c r="D168" s="63"/>
      <c r="E168" s="63"/>
      <c r="F168" s="63"/>
      <c r="G168" s="63"/>
      <c r="H168" s="63"/>
      <c r="I168" s="63"/>
      <c r="J168" s="64"/>
    </row>
    <row r="169" spans="1:11" ht="6" customHeight="1" x14ac:dyDescent="0.25">
      <c r="A169" s="65"/>
      <c r="B169" s="66"/>
      <c r="C169" s="66"/>
      <c r="D169" s="66"/>
      <c r="E169" s="66"/>
      <c r="F169" s="66"/>
      <c r="G169" s="66"/>
      <c r="H169" s="66"/>
      <c r="I169" s="66"/>
      <c r="J169" s="67"/>
    </row>
    <row r="170" spans="1:11" ht="8.25" hidden="1" customHeight="1" x14ac:dyDescent="0.25">
      <c r="A170" s="68"/>
      <c r="B170" s="69"/>
      <c r="C170" s="69"/>
      <c r="D170" s="69"/>
      <c r="E170" s="69"/>
      <c r="F170" s="69"/>
      <c r="G170" s="69"/>
      <c r="H170" s="69"/>
      <c r="I170" s="69"/>
      <c r="J170" s="70"/>
      <c r="K170" s="11"/>
    </row>
    <row r="171" spans="1:11" ht="32.25" customHeight="1" x14ac:dyDescent="0.25">
      <c r="A171" s="105" t="s">
        <v>39</v>
      </c>
      <c r="B171" s="105"/>
      <c r="C171" s="105"/>
      <c r="D171" s="105"/>
      <c r="E171" s="105"/>
      <c r="F171" s="105"/>
      <c r="G171" s="105"/>
      <c r="H171" s="105"/>
      <c r="I171" s="105"/>
      <c r="J171" s="105"/>
    </row>
    <row r="172" spans="1:11" s="12" customFormat="1" x14ac:dyDescent="0.25">
      <c r="A172" s="19" t="s">
        <v>124</v>
      </c>
      <c r="B172" s="15"/>
      <c r="C172" s="15"/>
      <c r="D172" s="15"/>
      <c r="E172" s="15"/>
      <c r="F172" s="13"/>
      <c r="G172" s="13"/>
      <c r="H172" s="13"/>
      <c r="I172" s="13"/>
      <c r="J172" s="13"/>
      <c r="K172" s="13"/>
    </row>
    <row r="173" spans="1:11" s="12" customFormat="1" x14ac:dyDescent="0.25">
      <c r="A173" s="19" t="s">
        <v>106</v>
      </c>
      <c r="B173" s="13"/>
      <c r="C173" s="13"/>
      <c r="D173" s="13"/>
      <c r="E173" s="13"/>
      <c r="F173" s="13"/>
      <c r="G173" s="13"/>
      <c r="H173" s="13"/>
      <c r="I173" s="13"/>
      <c r="J173" s="13"/>
      <c r="K173" s="13"/>
    </row>
    <row r="174" spans="1:11" s="12" customFormat="1" x14ac:dyDescent="0.25">
      <c r="A174" s="13"/>
      <c r="B174" s="13"/>
      <c r="C174" s="13"/>
      <c r="D174" s="13"/>
      <c r="E174" s="13"/>
      <c r="F174" s="13"/>
      <c r="G174" s="13"/>
      <c r="H174" s="13"/>
      <c r="I174" s="13"/>
      <c r="J174" s="13"/>
      <c r="K174" s="13"/>
    </row>
    <row r="175" spans="1:11" s="12" customFormat="1" x14ac:dyDescent="0.25">
      <c r="A175" s="13"/>
      <c r="B175" s="13"/>
      <c r="C175" s="13"/>
      <c r="D175" s="13"/>
      <c r="E175" s="13"/>
      <c r="F175" s="13"/>
      <c r="G175" s="13"/>
      <c r="H175" s="13"/>
      <c r="I175" s="13"/>
      <c r="J175" s="13"/>
      <c r="K175" s="13"/>
    </row>
    <row r="176" spans="1:11" s="12" customFormat="1" x14ac:dyDescent="0.25">
      <c r="A176" s="13"/>
      <c r="B176" s="13"/>
      <c r="C176" s="13"/>
      <c r="D176" s="13"/>
      <c r="E176" s="13"/>
      <c r="F176" s="13"/>
      <c r="G176" s="13"/>
      <c r="H176" s="13"/>
      <c r="I176" s="13"/>
      <c r="J176" s="13"/>
      <c r="K176" s="13"/>
    </row>
    <row r="177" spans="1:11" s="12" customFormat="1" x14ac:dyDescent="0.25">
      <c r="A177" s="13"/>
      <c r="B177" s="13"/>
      <c r="C177" s="13"/>
      <c r="D177" s="13"/>
      <c r="E177" s="13"/>
      <c r="F177" s="13"/>
      <c r="G177" s="13"/>
      <c r="H177" s="13"/>
      <c r="I177" s="13"/>
      <c r="J177" s="13"/>
      <c r="K177" s="13"/>
    </row>
    <row r="178" spans="1:11" s="12" customFormat="1" x14ac:dyDescent="0.25">
      <c r="A178" s="13"/>
      <c r="B178" s="13"/>
      <c r="C178" s="13"/>
      <c r="D178" s="13"/>
      <c r="E178" s="13"/>
      <c r="F178" s="13"/>
      <c r="G178" s="13"/>
      <c r="H178" s="13"/>
      <c r="I178" s="13"/>
      <c r="J178" s="13"/>
      <c r="K178" s="13"/>
    </row>
    <row r="179" spans="1:11" s="12" customFormat="1" x14ac:dyDescent="0.25">
      <c r="A179" s="13"/>
      <c r="B179" s="13"/>
      <c r="C179" s="13"/>
      <c r="D179" s="13"/>
      <c r="E179" s="13"/>
      <c r="F179" s="13"/>
      <c r="G179" s="13"/>
      <c r="H179" s="13"/>
      <c r="I179" s="13"/>
      <c r="J179" s="13"/>
      <c r="K179" s="13"/>
    </row>
    <row r="180" spans="1:11" s="12" customFormat="1" x14ac:dyDescent="0.25">
      <c r="A180" s="13"/>
      <c r="B180" s="13"/>
      <c r="C180" s="13"/>
      <c r="D180" s="13"/>
      <c r="E180" s="13"/>
      <c r="F180" s="13"/>
      <c r="G180" s="13"/>
      <c r="H180" s="13"/>
      <c r="I180" s="13"/>
      <c r="J180" s="13"/>
      <c r="K180" s="13"/>
    </row>
    <row r="181" spans="1:11" s="12" customFormat="1" x14ac:dyDescent="0.25">
      <c r="A181" s="13"/>
      <c r="B181" s="13"/>
      <c r="C181" s="13"/>
      <c r="D181" s="13"/>
      <c r="E181" s="13"/>
      <c r="F181" s="13"/>
      <c r="G181" s="13"/>
      <c r="H181" s="13"/>
      <c r="I181" s="13"/>
      <c r="J181" s="13"/>
      <c r="K181" s="13"/>
    </row>
    <row r="182" spans="1:11" s="12" customFormat="1" x14ac:dyDescent="0.25">
      <c r="A182" s="13"/>
      <c r="B182" s="13"/>
      <c r="C182" s="13"/>
      <c r="D182" s="13"/>
      <c r="E182" s="13"/>
      <c r="F182" s="13"/>
      <c r="G182" s="13"/>
      <c r="H182" s="13"/>
      <c r="I182" s="13"/>
      <c r="J182" s="13"/>
      <c r="K182" s="13"/>
    </row>
    <row r="183" spans="1:11" s="12" customFormat="1" x14ac:dyDescent="0.25">
      <c r="A183" s="13"/>
      <c r="B183" s="13"/>
      <c r="C183" s="13"/>
      <c r="D183" s="13"/>
      <c r="E183" s="13"/>
      <c r="F183" s="13"/>
      <c r="G183" s="13"/>
      <c r="H183" s="13"/>
      <c r="I183" s="13"/>
      <c r="J183" s="13"/>
      <c r="K183" s="13"/>
    </row>
    <row r="184" spans="1:11" s="12" customFormat="1" x14ac:dyDescent="0.25">
      <c r="A184" s="13"/>
      <c r="B184" s="13"/>
      <c r="C184" s="13"/>
      <c r="D184" s="13"/>
      <c r="E184" s="13"/>
      <c r="F184" s="13"/>
      <c r="G184" s="13"/>
      <c r="H184" s="13"/>
      <c r="I184" s="13"/>
      <c r="J184" s="13"/>
      <c r="K184" s="13"/>
    </row>
    <row r="185" spans="1:11" s="12" customFormat="1" x14ac:dyDescent="0.25">
      <c r="A185" s="13"/>
      <c r="B185" s="13"/>
      <c r="C185" s="13"/>
      <c r="D185" s="13"/>
      <c r="E185" s="13"/>
      <c r="F185" s="13"/>
      <c r="G185" s="13"/>
      <c r="H185" s="13"/>
      <c r="I185" s="13"/>
      <c r="J185" s="13"/>
      <c r="K185" s="13"/>
    </row>
    <row r="186" spans="1:11" s="12" customFormat="1" x14ac:dyDescent="0.25">
      <c r="A186" s="13"/>
      <c r="B186" s="13"/>
      <c r="C186" s="13"/>
      <c r="D186" s="13"/>
      <c r="E186" s="13"/>
      <c r="F186" s="13"/>
      <c r="G186" s="13"/>
      <c r="H186" s="13"/>
      <c r="I186" s="13"/>
      <c r="J186" s="13"/>
      <c r="K186" s="13"/>
    </row>
    <row r="187" spans="1:11" s="12" customFormat="1" x14ac:dyDescent="0.25">
      <c r="A187" s="13"/>
      <c r="B187" s="13"/>
      <c r="C187" s="13"/>
      <c r="D187" s="13"/>
      <c r="E187" s="13"/>
      <c r="F187" s="13"/>
      <c r="G187" s="13"/>
      <c r="H187" s="13"/>
      <c r="I187" s="13"/>
      <c r="J187" s="13"/>
      <c r="K187" s="13"/>
    </row>
    <row r="188" spans="1:11" s="12" customFormat="1" x14ac:dyDescent="0.25">
      <c r="A188" s="13"/>
      <c r="B188" s="13"/>
      <c r="C188" s="13"/>
      <c r="D188" s="13"/>
      <c r="E188" s="13"/>
      <c r="F188" s="13"/>
      <c r="G188" s="13"/>
      <c r="H188" s="13"/>
      <c r="I188" s="13"/>
      <c r="J188" s="13"/>
      <c r="K188" s="13"/>
    </row>
    <row r="189" spans="1:11" s="12" customFormat="1" x14ac:dyDescent="0.25">
      <c r="A189" s="13"/>
      <c r="B189" s="13"/>
      <c r="C189" s="13"/>
      <c r="D189" s="13"/>
      <c r="E189" s="13"/>
      <c r="F189" s="13"/>
      <c r="G189" s="13"/>
      <c r="H189" s="13"/>
      <c r="I189" s="13"/>
      <c r="J189" s="13"/>
      <c r="K189" s="13"/>
    </row>
    <row r="190" spans="1:11" s="12" customFormat="1" x14ac:dyDescent="0.25">
      <c r="A190" s="13"/>
      <c r="B190" s="13"/>
      <c r="C190" s="13"/>
      <c r="D190" s="13"/>
      <c r="E190" s="13"/>
      <c r="F190" s="13"/>
      <c r="G190" s="13"/>
      <c r="H190" s="13"/>
      <c r="I190" s="13"/>
      <c r="J190" s="13"/>
      <c r="K190" s="13"/>
    </row>
    <row r="191" spans="1:11" s="12" customFormat="1" x14ac:dyDescent="0.25">
      <c r="A191" s="13"/>
      <c r="B191" s="13"/>
      <c r="C191" s="13"/>
      <c r="D191" s="13"/>
      <c r="E191" s="13"/>
      <c r="F191" s="13"/>
      <c r="G191" s="13"/>
      <c r="H191" s="13"/>
      <c r="I191" s="13"/>
      <c r="J191" s="13"/>
      <c r="K191" s="13"/>
    </row>
    <row r="192" spans="1:11" s="12" customFormat="1" x14ac:dyDescent="0.25">
      <c r="A192" s="13"/>
      <c r="B192" s="13"/>
      <c r="C192" s="13"/>
      <c r="D192" s="13"/>
      <c r="E192" s="13"/>
      <c r="F192" s="13"/>
      <c r="G192" s="13"/>
      <c r="H192" s="13"/>
      <c r="I192" s="13"/>
      <c r="J192" s="13"/>
      <c r="K192" s="13"/>
    </row>
    <row r="193" spans="1:11" s="12" customFormat="1" x14ac:dyDescent="0.25">
      <c r="A193" s="13"/>
      <c r="B193" s="13"/>
      <c r="C193" s="13"/>
      <c r="D193" s="13"/>
      <c r="E193" s="13"/>
      <c r="F193" s="13"/>
      <c r="G193" s="13"/>
      <c r="H193" s="13"/>
      <c r="I193" s="13"/>
      <c r="J193" s="13"/>
      <c r="K193" s="13"/>
    </row>
    <row r="194" spans="1:11" s="12" customFormat="1" x14ac:dyDescent="0.25">
      <c r="A194" s="13"/>
      <c r="B194" s="13"/>
      <c r="C194" s="13"/>
      <c r="D194" s="13"/>
      <c r="E194" s="13"/>
      <c r="F194" s="13"/>
      <c r="G194" s="13"/>
      <c r="H194" s="13"/>
      <c r="I194" s="13"/>
      <c r="J194" s="13"/>
      <c r="K194" s="13"/>
    </row>
    <row r="195" spans="1:11" s="12" customFormat="1" x14ac:dyDescent="0.25">
      <c r="A195" s="13"/>
      <c r="B195" s="13"/>
      <c r="C195" s="13"/>
      <c r="D195" s="13"/>
      <c r="E195" s="13"/>
      <c r="F195" s="13"/>
      <c r="G195" s="13"/>
      <c r="H195" s="13"/>
      <c r="I195" s="13"/>
      <c r="J195" s="13"/>
      <c r="K195" s="13"/>
    </row>
    <row r="196" spans="1:11" s="12" customFormat="1" x14ac:dyDescent="0.25">
      <c r="A196" s="13"/>
      <c r="B196" s="13"/>
      <c r="C196" s="13"/>
      <c r="D196" s="13"/>
      <c r="E196" s="13"/>
      <c r="F196" s="13"/>
      <c r="G196" s="13"/>
      <c r="H196" s="13"/>
      <c r="I196" s="13"/>
      <c r="J196" s="13"/>
      <c r="K196" s="13"/>
    </row>
    <row r="197" spans="1:11" s="12" customFormat="1" x14ac:dyDescent="0.25">
      <c r="A197" s="13"/>
      <c r="B197" s="13"/>
      <c r="C197" s="13"/>
      <c r="D197" s="13"/>
      <c r="E197" s="13"/>
      <c r="F197" s="13"/>
      <c r="G197" s="13"/>
      <c r="H197" s="13"/>
      <c r="I197" s="13"/>
      <c r="J197" s="13"/>
      <c r="K197" s="13"/>
    </row>
    <row r="198" spans="1:11" s="12" customFormat="1" x14ac:dyDescent="0.25">
      <c r="A198" s="13"/>
      <c r="B198" s="13"/>
      <c r="C198" s="13"/>
      <c r="D198" s="13"/>
      <c r="E198" s="13"/>
      <c r="F198" s="13"/>
      <c r="G198" s="13"/>
      <c r="H198" s="13"/>
      <c r="I198" s="13"/>
      <c r="J198" s="13"/>
      <c r="K198" s="13"/>
    </row>
    <row r="199" spans="1:11" s="12" customFormat="1" x14ac:dyDescent="0.25">
      <c r="A199" s="13"/>
      <c r="B199" s="13"/>
      <c r="C199" s="13"/>
      <c r="D199" s="13"/>
      <c r="E199" s="13"/>
      <c r="F199" s="13"/>
      <c r="G199" s="13"/>
      <c r="H199" s="13"/>
      <c r="I199" s="13"/>
      <c r="J199" s="13"/>
      <c r="K199" s="13"/>
    </row>
    <row r="200" spans="1:11" s="12" customFormat="1" x14ac:dyDescent="0.25">
      <c r="A200" s="13"/>
      <c r="B200" s="13"/>
      <c r="C200" s="13"/>
      <c r="D200" s="13"/>
      <c r="E200" s="13"/>
      <c r="F200" s="13"/>
      <c r="G200" s="13"/>
      <c r="H200" s="13"/>
      <c r="I200" s="13"/>
      <c r="J200" s="13"/>
      <c r="K200" s="13"/>
    </row>
    <row r="201" spans="1:11" s="12" customFormat="1" x14ac:dyDescent="0.25">
      <c r="A201" s="13"/>
      <c r="B201" s="13"/>
      <c r="C201" s="13"/>
      <c r="D201" s="13"/>
      <c r="E201" s="13"/>
      <c r="F201" s="13"/>
      <c r="G201" s="13"/>
      <c r="H201" s="13"/>
      <c r="I201" s="13"/>
      <c r="J201" s="13"/>
      <c r="K201" s="13"/>
    </row>
    <row r="202" spans="1:11" s="12" customFormat="1" x14ac:dyDescent="0.25">
      <c r="A202" s="13"/>
      <c r="B202" s="13"/>
      <c r="C202" s="13"/>
      <c r="D202" s="13"/>
      <c r="E202" s="13"/>
      <c r="F202" s="13"/>
      <c r="G202" s="13"/>
      <c r="H202" s="13"/>
      <c r="I202" s="13"/>
      <c r="J202" s="13"/>
      <c r="K202" s="13"/>
    </row>
    <row r="203" spans="1:11" s="12" customFormat="1" x14ac:dyDescent="0.25">
      <c r="A203" s="13"/>
      <c r="B203" s="13"/>
      <c r="C203" s="13"/>
      <c r="D203" s="13"/>
      <c r="E203" s="13"/>
      <c r="F203" s="13"/>
      <c r="G203" s="13"/>
      <c r="H203" s="13"/>
      <c r="I203" s="13"/>
      <c r="J203" s="13"/>
      <c r="K203" s="13"/>
    </row>
    <row r="204" spans="1:11" s="12" customFormat="1" x14ac:dyDescent="0.25">
      <c r="A204" s="13"/>
      <c r="B204" s="13"/>
      <c r="C204" s="13"/>
      <c r="D204" s="13"/>
      <c r="E204" s="13"/>
      <c r="F204" s="13"/>
      <c r="G204" s="13"/>
      <c r="H204" s="13"/>
      <c r="I204" s="13"/>
      <c r="J204" s="13"/>
      <c r="K204" s="13"/>
    </row>
    <row r="205" spans="1:11" s="12" customFormat="1" x14ac:dyDescent="0.25">
      <c r="A205" s="13"/>
      <c r="B205" s="13"/>
      <c r="C205" s="13"/>
      <c r="D205" s="13"/>
      <c r="E205" s="13"/>
      <c r="F205" s="13"/>
      <c r="G205" s="13"/>
      <c r="H205" s="13"/>
      <c r="I205" s="13"/>
      <c r="J205" s="13"/>
      <c r="K205" s="13"/>
    </row>
    <row r="206" spans="1:11" s="12" customFormat="1" x14ac:dyDescent="0.25">
      <c r="A206" s="13"/>
      <c r="B206" s="13"/>
      <c r="C206" s="13"/>
      <c r="D206" s="13"/>
      <c r="E206" s="13"/>
      <c r="F206" s="13"/>
      <c r="G206" s="13"/>
      <c r="H206" s="13"/>
      <c r="I206" s="13"/>
      <c r="J206" s="13"/>
      <c r="K206" s="13"/>
    </row>
    <row r="207" spans="1:11" s="12" customFormat="1" x14ac:dyDescent="0.25">
      <c r="A207" s="13"/>
      <c r="B207" s="13"/>
      <c r="C207" s="13"/>
      <c r="D207" s="13"/>
      <c r="E207" s="13"/>
      <c r="F207" s="13"/>
      <c r="G207" s="13"/>
      <c r="H207" s="13"/>
      <c r="I207" s="13"/>
      <c r="J207" s="13"/>
      <c r="K207" s="13"/>
    </row>
    <row r="208" spans="1:11" s="12" customFormat="1" x14ac:dyDescent="0.25">
      <c r="A208" s="13"/>
      <c r="B208" s="13"/>
      <c r="C208" s="13"/>
      <c r="D208" s="13"/>
      <c r="E208" s="13"/>
      <c r="F208" s="13"/>
      <c r="G208" s="13"/>
      <c r="H208" s="13"/>
      <c r="I208" s="13"/>
      <c r="J208" s="13"/>
      <c r="K208" s="13"/>
    </row>
    <row r="209" spans="1:11" s="12" customFormat="1" x14ac:dyDescent="0.25">
      <c r="A209" s="13"/>
      <c r="B209" s="13"/>
      <c r="C209" s="13"/>
      <c r="D209" s="13"/>
      <c r="E209" s="13"/>
      <c r="F209" s="13"/>
      <c r="G209" s="13"/>
      <c r="H209" s="13"/>
      <c r="I209" s="13"/>
      <c r="J209" s="13"/>
      <c r="K209" s="13"/>
    </row>
    <row r="210" spans="1:11" s="12" customFormat="1" x14ac:dyDescent="0.25">
      <c r="A210" s="13"/>
      <c r="B210" s="13"/>
      <c r="C210" s="13"/>
      <c r="D210" s="13"/>
      <c r="E210" s="13"/>
      <c r="F210" s="13"/>
      <c r="G210" s="13"/>
      <c r="H210" s="13"/>
      <c r="I210" s="13"/>
      <c r="J210" s="13"/>
      <c r="K210" s="13"/>
    </row>
    <row r="211" spans="1:11" s="12" customFormat="1" x14ac:dyDescent="0.25">
      <c r="A211" s="13"/>
      <c r="B211" s="13"/>
      <c r="C211" s="13"/>
      <c r="D211" s="13"/>
      <c r="E211" s="13"/>
      <c r="F211" s="13"/>
      <c r="G211" s="13"/>
      <c r="H211" s="13"/>
      <c r="I211" s="13"/>
      <c r="J211" s="13"/>
      <c r="K211" s="13"/>
    </row>
    <row r="212" spans="1:11" s="12" customFormat="1" x14ac:dyDescent="0.25">
      <c r="A212" s="13"/>
      <c r="B212" s="13"/>
      <c r="C212" s="13"/>
      <c r="D212" s="13"/>
      <c r="E212" s="13"/>
      <c r="F212" s="13"/>
      <c r="G212" s="13"/>
      <c r="H212" s="13"/>
      <c r="I212" s="13"/>
      <c r="J212" s="13"/>
      <c r="K212" s="13"/>
    </row>
    <row r="213" spans="1:11" s="12" customFormat="1" x14ac:dyDescent="0.25">
      <c r="A213" s="13"/>
      <c r="B213" s="13"/>
      <c r="C213" s="13"/>
      <c r="D213" s="13"/>
      <c r="E213" s="13"/>
      <c r="F213" s="13"/>
      <c r="G213" s="13"/>
      <c r="H213" s="13"/>
      <c r="I213" s="13"/>
      <c r="J213" s="13"/>
      <c r="K213" s="13"/>
    </row>
    <row r="214" spans="1:11" s="12" customFormat="1" x14ac:dyDescent="0.25">
      <c r="A214" s="13"/>
      <c r="B214" s="13"/>
      <c r="C214" s="13"/>
      <c r="D214" s="13"/>
      <c r="E214" s="13"/>
      <c r="F214" s="13"/>
      <c r="G214" s="13"/>
      <c r="H214" s="13"/>
      <c r="I214" s="13"/>
      <c r="J214" s="13"/>
      <c r="K214" s="13"/>
    </row>
    <row r="215" spans="1:11" s="12" customFormat="1" x14ac:dyDescent="0.25">
      <c r="A215" s="13"/>
      <c r="B215" s="13"/>
      <c r="C215" s="13"/>
      <c r="D215" s="13"/>
      <c r="E215" s="13"/>
      <c r="F215" s="13"/>
      <c r="G215" s="13"/>
      <c r="H215" s="13"/>
      <c r="I215" s="13"/>
      <c r="J215" s="13"/>
      <c r="K215" s="13"/>
    </row>
    <row r="216" spans="1:11" s="12" customFormat="1" x14ac:dyDescent="0.25">
      <c r="A216" s="13"/>
      <c r="B216" s="13"/>
      <c r="C216" s="13"/>
      <c r="D216" s="13"/>
      <c r="E216" s="13"/>
      <c r="F216" s="13"/>
      <c r="G216" s="13"/>
      <c r="H216" s="13"/>
      <c r="I216" s="13"/>
      <c r="J216" s="13"/>
      <c r="K216" s="13"/>
    </row>
    <row r="217" spans="1:11" s="12" customFormat="1" x14ac:dyDescent="0.25">
      <c r="A217" s="13"/>
      <c r="B217" s="13"/>
      <c r="C217" s="13"/>
      <c r="D217" s="13"/>
      <c r="E217" s="13"/>
      <c r="F217" s="13"/>
      <c r="G217" s="13"/>
      <c r="H217" s="13"/>
      <c r="I217" s="13"/>
      <c r="J217" s="13"/>
      <c r="K217" s="13"/>
    </row>
    <row r="218" spans="1:11" s="12" customFormat="1" x14ac:dyDescent="0.25">
      <c r="A218" s="13"/>
      <c r="B218" s="13"/>
      <c r="C218" s="13"/>
      <c r="D218" s="13"/>
      <c r="E218" s="13"/>
      <c r="F218" s="13"/>
      <c r="G218" s="13"/>
      <c r="H218" s="13"/>
      <c r="I218" s="13"/>
      <c r="J218" s="13"/>
      <c r="K218" s="13"/>
    </row>
    <row r="219" spans="1:11" s="12" customFormat="1" x14ac:dyDescent="0.25">
      <c r="A219" s="13"/>
      <c r="B219" s="13"/>
      <c r="C219" s="13"/>
      <c r="D219" s="13"/>
      <c r="E219" s="13"/>
      <c r="F219" s="13"/>
      <c r="G219" s="13"/>
      <c r="H219" s="13"/>
      <c r="I219" s="13"/>
      <c r="J219" s="13"/>
      <c r="K219" s="13"/>
    </row>
    <row r="220" spans="1:11" s="12" customFormat="1" x14ac:dyDescent="0.25">
      <c r="A220" s="13"/>
      <c r="B220" s="13"/>
      <c r="C220" s="13"/>
      <c r="D220" s="13"/>
      <c r="E220" s="13"/>
      <c r="F220" s="13"/>
      <c r="G220" s="13"/>
      <c r="H220" s="13"/>
      <c r="I220" s="13"/>
      <c r="J220" s="13"/>
      <c r="K220" s="13"/>
    </row>
    <row r="221" spans="1:11" s="12" customFormat="1" x14ac:dyDescent="0.25">
      <c r="A221" s="13"/>
      <c r="B221" s="13"/>
      <c r="C221" s="13"/>
      <c r="D221" s="13"/>
      <c r="E221" s="13"/>
      <c r="F221" s="13"/>
      <c r="G221" s="13"/>
      <c r="H221" s="13"/>
      <c r="I221" s="13"/>
      <c r="J221" s="13"/>
      <c r="K221" s="13"/>
    </row>
    <row r="222" spans="1:11" s="12" customFormat="1" x14ac:dyDescent="0.25">
      <c r="A222" s="13"/>
      <c r="B222" s="13"/>
      <c r="C222" s="13"/>
      <c r="D222" s="13"/>
      <c r="E222" s="13"/>
      <c r="F222" s="13"/>
      <c r="G222" s="13"/>
      <c r="H222" s="13"/>
      <c r="I222" s="13"/>
      <c r="J222" s="13"/>
      <c r="K222" s="13"/>
    </row>
    <row r="223" spans="1:11" s="12" customFormat="1" x14ac:dyDescent="0.25">
      <c r="A223" s="13"/>
      <c r="B223" s="13"/>
      <c r="C223" s="13"/>
      <c r="D223" s="13"/>
      <c r="E223" s="13"/>
      <c r="F223" s="13"/>
      <c r="G223" s="13"/>
      <c r="H223" s="13"/>
      <c r="I223" s="13"/>
      <c r="J223" s="13"/>
      <c r="K223" s="13"/>
    </row>
    <row r="224" spans="1:11" s="12" customFormat="1" x14ac:dyDescent="0.25">
      <c r="A224" s="13"/>
      <c r="B224" s="13"/>
      <c r="C224" s="13"/>
      <c r="D224" s="13"/>
      <c r="E224" s="13"/>
      <c r="F224" s="13"/>
      <c r="G224" s="13"/>
      <c r="H224" s="13"/>
      <c r="I224" s="13"/>
      <c r="J224" s="13"/>
      <c r="K224" s="13"/>
    </row>
    <row r="225" spans="1:11" s="12" customFormat="1" x14ac:dyDescent="0.25">
      <c r="A225" s="13"/>
      <c r="B225" s="13"/>
      <c r="C225" s="13"/>
      <c r="D225" s="13"/>
      <c r="E225" s="13"/>
      <c r="F225" s="13"/>
      <c r="G225" s="13"/>
      <c r="H225" s="13"/>
      <c r="I225" s="13"/>
      <c r="J225" s="13"/>
      <c r="K225" s="13"/>
    </row>
    <row r="226" spans="1:11" s="12" customFormat="1" x14ac:dyDescent="0.25">
      <c r="A226" s="13"/>
      <c r="B226" s="13"/>
      <c r="C226" s="13"/>
      <c r="D226" s="13"/>
      <c r="E226" s="13"/>
      <c r="F226" s="13"/>
      <c r="G226" s="13"/>
      <c r="H226" s="13"/>
      <c r="I226" s="13"/>
      <c r="J226" s="13"/>
      <c r="K226" s="13"/>
    </row>
    <row r="227" spans="1:11" s="12" customFormat="1" x14ac:dyDescent="0.25">
      <c r="A227" s="13"/>
      <c r="B227" s="13"/>
      <c r="C227" s="13"/>
      <c r="D227" s="13"/>
      <c r="E227" s="13"/>
      <c r="F227" s="13"/>
      <c r="G227" s="13"/>
      <c r="H227" s="13"/>
      <c r="I227" s="13"/>
      <c r="J227" s="13"/>
      <c r="K227" s="13"/>
    </row>
    <row r="228" spans="1:11" s="12" customFormat="1" x14ac:dyDescent="0.25">
      <c r="A228" s="13"/>
      <c r="B228" s="13"/>
      <c r="C228" s="13"/>
      <c r="D228" s="13"/>
      <c r="E228" s="13"/>
      <c r="F228" s="13"/>
      <c r="G228" s="13"/>
      <c r="H228" s="13"/>
      <c r="I228" s="13"/>
      <c r="J228" s="13"/>
      <c r="K228" s="13"/>
    </row>
    <row r="229" spans="1:11" s="12" customFormat="1" x14ac:dyDescent="0.25">
      <c r="A229" s="13"/>
      <c r="B229" s="13"/>
      <c r="C229" s="13"/>
      <c r="D229" s="13"/>
      <c r="E229" s="13"/>
      <c r="F229" s="13"/>
      <c r="G229" s="13"/>
      <c r="H229" s="13"/>
      <c r="I229" s="13"/>
      <c r="J229" s="13"/>
      <c r="K229" s="13"/>
    </row>
    <row r="230" spans="1:11" s="12" customFormat="1" x14ac:dyDescent="0.25">
      <c r="A230" s="13"/>
      <c r="B230" s="13"/>
      <c r="C230" s="13"/>
      <c r="D230" s="13"/>
      <c r="E230" s="13"/>
      <c r="F230" s="13"/>
      <c r="G230" s="13"/>
      <c r="H230" s="13"/>
      <c r="I230" s="13"/>
      <c r="J230" s="13"/>
      <c r="K230" s="13"/>
    </row>
    <row r="231" spans="1:11" s="12" customFormat="1" x14ac:dyDescent="0.25">
      <c r="A231" s="13"/>
      <c r="B231" s="13"/>
      <c r="C231" s="13"/>
      <c r="D231" s="13"/>
      <c r="E231" s="13"/>
      <c r="F231" s="13"/>
      <c r="G231" s="13"/>
      <c r="H231" s="13"/>
      <c r="I231" s="13"/>
      <c r="J231" s="13"/>
      <c r="K231" s="13"/>
    </row>
    <row r="232" spans="1:11" s="12" customFormat="1" x14ac:dyDescent="0.25">
      <c r="A232" s="13"/>
      <c r="B232" s="13"/>
      <c r="C232" s="13"/>
      <c r="D232" s="13"/>
      <c r="E232" s="13"/>
      <c r="F232" s="13"/>
      <c r="G232" s="13"/>
      <c r="H232" s="13"/>
      <c r="I232" s="13"/>
      <c r="J232" s="13"/>
      <c r="K232" s="13"/>
    </row>
    <row r="233" spans="1:11" s="12" customFormat="1" x14ac:dyDescent="0.25">
      <c r="A233" s="13"/>
      <c r="B233" s="13"/>
      <c r="C233" s="13"/>
      <c r="D233" s="13"/>
      <c r="E233" s="13"/>
      <c r="F233" s="13"/>
      <c r="G233" s="13"/>
      <c r="H233" s="13"/>
      <c r="I233" s="13"/>
      <c r="J233" s="13"/>
      <c r="K233" s="13"/>
    </row>
    <row r="234" spans="1:11" s="12" customFormat="1" x14ac:dyDescent="0.25">
      <c r="A234" s="13"/>
      <c r="B234" s="13"/>
      <c r="C234" s="13"/>
      <c r="D234" s="13"/>
      <c r="E234" s="13"/>
      <c r="F234" s="13"/>
      <c r="G234" s="13"/>
      <c r="H234" s="13"/>
      <c r="I234" s="13"/>
      <c r="J234" s="13"/>
      <c r="K234" s="13"/>
    </row>
    <row r="235" spans="1:11" s="12" customFormat="1" x14ac:dyDescent="0.25">
      <c r="A235" s="13"/>
      <c r="B235" s="13"/>
      <c r="C235" s="13"/>
      <c r="D235" s="13"/>
      <c r="E235" s="13"/>
      <c r="F235" s="13"/>
      <c r="G235" s="13"/>
      <c r="H235" s="13"/>
      <c r="I235" s="13"/>
      <c r="J235" s="13"/>
      <c r="K235" s="13"/>
    </row>
    <row r="236" spans="1:11" s="12" customFormat="1" x14ac:dyDescent="0.25">
      <c r="A236" s="13"/>
      <c r="B236" s="13"/>
      <c r="C236" s="13"/>
      <c r="D236" s="13"/>
      <c r="E236" s="13"/>
      <c r="F236" s="13"/>
      <c r="G236" s="13"/>
      <c r="H236" s="13"/>
      <c r="I236" s="13"/>
      <c r="J236" s="13"/>
      <c r="K236" s="13"/>
    </row>
    <row r="237" spans="1:11" s="12" customFormat="1" x14ac:dyDescent="0.25">
      <c r="A237" s="13"/>
      <c r="B237" s="13"/>
      <c r="C237" s="13"/>
      <c r="D237" s="13"/>
      <c r="E237" s="13"/>
      <c r="F237" s="13"/>
      <c r="G237" s="13"/>
      <c r="H237" s="13"/>
      <c r="I237" s="13"/>
      <c r="J237" s="13"/>
      <c r="K237" s="13"/>
    </row>
    <row r="238" spans="1:11" s="12" customFormat="1" x14ac:dyDescent="0.25">
      <c r="A238" s="13"/>
      <c r="B238" s="13"/>
      <c r="C238" s="13"/>
      <c r="D238" s="13"/>
      <c r="E238" s="13"/>
      <c r="F238" s="13"/>
      <c r="G238" s="13"/>
      <c r="H238" s="13"/>
      <c r="I238" s="13"/>
      <c r="J238" s="13"/>
      <c r="K238" s="13"/>
    </row>
    <row r="239" spans="1:11" s="12" customFormat="1" x14ac:dyDescent="0.25">
      <c r="A239" s="13"/>
      <c r="B239" s="13"/>
      <c r="C239" s="13"/>
      <c r="D239" s="13"/>
      <c r="E239" s="13"/>
      <c r="F239" s="13"/>
      <c r="G239" s="13"/>
      <c r="H239" s="13"/>
      <c r="I239" s="13"/>
      <c r="J239" s="13"/>
      <c r="K239" s="13"/>
    </row>
    <row r="240" spans="1:11" s="12" customFormat="1" x14ac:dyDescent="0.25">
      <c r="A240" s="13"/>
      <c r="B240" s="13"/>
      <c r="C240" s="13"/>
      <c r="D240" s="13"/>
      <c r="E240" s="13"/>
      <c r="F240" s="13"/>
      <c r="G240" s="13"/>
      <c r="H240" s="13"/>
      <c r="I240" s="13"/>
      <c r="J240" s="13"/>
      <c r="K240" s="13"/>
    </row>
    <row r="241" spans="1:11" s="12" customFormat="1" x14ac:dyDescent="0.25">
      <c r="A241" s="13"/>
      <c r="B241" s="13"/>
      <c r="C241" s="13"/>
      <c r="D241" s="13"/>
      <c r="E241" s="13"/>
      <c r="F241" s="13"/>
      <c r="G241" s="13"/>
      <c r="H241" s="13"/>
      <c r="I241" s="13"/>
      <c r="J241" s="13"/>
      <c r="K241" s="13"/>
    </row>
    <row r="242" spans="1:11" s="12" customFormat="1" x14ac:dyDescent="0.25">
      <c r="A242" s="13"/>
      <c r="B242" s="13"/>
      <c r="C242" s="13"/>
      <c r="D242" s="13"/>
      <c r="E242" s="13"/>
      <c r="F242" s="13"/>
      <c r="G242" s="13"/>
      <c r="H242" s="13"/>
      <c r="I242" s="13"/>
      <c r="J242" s="13"/>
      <c r="K242" s="13"/>
    </row>
    <row r="243" spans="1:11" s="12" customFormat="1" x14ac:dyDescent="0.25">
      <c r="A243" s="13"/>
      <c r="B243" s="13"/>
      <c r="C243" s="13"/>
      <c r="D243" s="13"/>
      <c r="E243" s="13"/>
      <c r="F243" s="13"/>
      <c r="G243" s="13"/>
      <c r="H243" s="13"/>
      <c r="I243" s="13"/>
      <c r="J243" s="13"/>
      <c r="K243" s="13"/>
    </row>
    <row r="244" spans="1:11" s="12" customFormat="1" x14ac:dyDescent="0.25">
      <c r="A244" s="13"/>
      <c r="B244" s="13"/>
      <c r="C244" s="13"/>
      <c r="D244" s="13"/>
      <c r="E244" s="13"/>
      <c r="F244" s="13"/>
      <c r="G244" s="13"/>
      <c r="H244" s="13"/>
      <c r="I244" s="13"/>
      <c r="J244" s="13"/>
      <c r="K244" s="13"/>
    </row>
    <row r="245" spans="1:11" s="12" customFormat="1" x14ac:dyDescent="0.25">
      <c r="A245" s="13"/>
      <c r="B245" s="13"/>
      <c r="C245" s="13"/>
      <c r="D245" s="13"/>
      <c r="E245" s="13"/>
      <c r="F245" s="13"/>
      <c r="G245" s="13"/>
      <c r="H245" s="13"/>
      <c r="I245" s="13"/>
      <c r="J245" s="13"/>
      <c r="K245" s="13"/>
    </row>
    <row r="246" spans="1:11" s="12" customFormat="1" x14ac:dyDescent="0.25">
      <c r="A246" s="13"/>
      <c r="B246" s="13"/>
      <c r="C246" s="13"/>
      <c r="D246" s="13"/>
      <c r="E246" s="13"/>
      <c r="F246" s="13"/>
      <c r="G246" s="13"/>
      <c r="H246" s="13"/>
      <c r="I246" s="13"/>
      <c r="J246" s="13"/>
      <c r="K246" s="13"/>
    </row>
    <row r="247" spans="1:11" s="12" customFormat="1" x14ac:dyDescent="0.25">
      <c r="A247" s="13"/>
      <c r="B247" s="13"/>
      <c r="C247" s="13"/>
      <c r="D247" s="13"/>
      <c r="E247" s="13"/>
      <c r="F247" s="13"/>
      <c r="G247" s="13"/>
      <c r="H247" s="13"/>
      <c r="I247" s="13"/>
      <c r="J247" s="13"/>
      <c r="K247" s="13"/>
    </row>
    <row r="248" spans="1:11" s="12" customFormat="1" x14ac:dyDescent="0.25">
      <c r="A248" s="13"/>
      <c r="B248" s="13"/>
      <c r="C248" s="13"/>
      <c r="D248" s="13"/>
      <c r="E248" s="13"/>
      <c r="F248" s="13"/>
      <c r="G248" s="13"/>
      <c r="H248" s="13"/>
      <c r="I248" s="13"/>
      <c r="J248" s="13"/>
      <c r="K248" s="13"/>
    </row>
    <row r="249" spans="1:11" s="12" customFormat="1" x14ac:dyDescent="0.25">
      <c r="A249" s="13"/>
      <c r="B249" s="13"/>
      <c r="C249" s="13"/>
      <c r="D249" s="13"/>
      <c r="E249" s="13"/>
      <c r="F249" s="13"/>
      <c r="G249" s="13"/>
      <c r="H249" s="13"/>
      <c r="I249" s="13"/>
      <c r="J249" s="13"/>
      <c r="K249" s="13"/>
    </row>
    <row r="250" spans="1:11" s="12" customFormat="1" x14ac:dyDescent="0.25">
      <c r="A250" s="13"/>
      <c r="B250" s="13"/>
      <c r="C250" s="13"/>
      <c r="D250" s="13"/>
      <c r="E250" s="13"/>
      <c r="F250" s="13"/>
      <c r="G250" s="13"/>
      <c r="H250" s="13"/>
      <c r="I250" s="13"/>
      <c r="J250" s="13"/>
      <c r="K250" s="13"/>
    </row>
    <row r="251" spans="1:11" s="12" customFormat="1" x14ac:dyDescent="0.25">
      <c r="A251" s="13"/>
      <c r="B251" s="13"/>
      <c r="C251" s="13"/>
      <c r="D251" s="13"/>
      <c r="E251" s="13"/>
      <c r="F251" s="13"/>
      <c r="G251" s="13"/>
      <c r="H251" s="13"/>
      <c r="I251" s="13"/>
      <c r="J251" s="13"/>
      <c r="K251" s="13"/>
    </row>
    <row r="252" spans="1:11" s="12" customFormat="1" x14ac:dyDescent="0.25">
      <c r="A252" s="13"/>
      <c r="B252" s="13"/>
      <c r="C252" s="13"/>
      <c r="D252" s="13"/>
      <c r="E252" s="13"/>
      <c r="F252" s="13"/>
      <c r="G252" s="13"/>
      <c r="H252" s="13"/>
      <c r="I252" s="13"/>
      <c r="J252" s="13"/>
      <c r="K252" s="13"/>
    </row>
    <row r="253" spans="1:11" s="12" customFormat="1" x14ac:dyDescent="0.25">
      <c r="A253" s="13"/>
      <c r="B253" s="13"/>
      <c r="C253" s="13"/>
      <c r="D253" s="13"/>
      <c r="E253" s="13"/>
      <c r="F253" s="13"/>
      <c r="G253" s="13"/>
      <c r="H253" s="13"/>
      <c r="I253" s="13"/>
      <c r="J253" s="13"/>
      <c r="K253" s="13"/>
    </row>
    <row r="254" spans="1:11" s="12" customFormat="1" x14ac:dyDescent="0.25">
      <c r="A254" s="13"/>
      <c r="B254" s="13"/>
      <c r="C254" s="13"/>
      <c r="D254" s="13"/>
      <c r="E254" s="13"/>
      <c r="F254" s="13"/>
      <c r="G254" s="13"/>
      <c r="H254" s="13"/>
      <c r="I254" s="13"/>
      <c r="J254" s="13"/>
      <c r="K254" s="13"/>
    </row>
    <row r="255" spans="1:11" s="12" customFormat="1" x14ac:dyDescent="0.25">
      <c r="A255" s="13"/>
      <c r="B255" s="13"/>
      <c r="C255" s="13"/>
      <c r="D255" s="13"/>
      <c r="E255" s="13"/>
      <c r="F255" s="13"/>
      <c r="G255" s="13"/>
      <c r="H255" s="13"/>
      <c r="I255" s="13"/>
      <c r="J255" s="13"/>
      <c r="K255" s="13"/>
    </row>
    <row r="256" spans="1:11" s="12" customFormat="1" x14ac:dyDescent="0.25">
      <c r="A256" s="13"/>
      <c r="B256" s="13"/>
      <c r="C256" s="13"/>
      <c r="D256" s="13"/>
      <c r="E256" s="13"/>
      <c r="F256" s="13"/>
      <c r="G256" s="13"/>
      <c r="H256" s="13"/>
      <c r="I256" s="13"/>
      <c r="J256" s="13"/>
      <c r="K256" s="13"/>
    </row>
    <row r="257" spans="1:11" s="12" customFormat="1" x14ac:dyDescent="0.25">
      <c r="A257" s="13"/>
      <c r="B257" s="13"/>
      <c r="C257" s="13"/>
      <c r="D257" s="13"/>
      <c r="E257" s="13"/>
      <c r="F257" s="13"/>
      <c r="G257" s="13"/>
      <c r="H257" s="13"/>
      <c r="I257" s="13"/>
      <c r="J257" s="13"/>
      <c r="K257" s="13"/>
    </row>
    <row r="258" spans="1:11" s="12" customFormat="1" x14ac:dyDescent="0.25">
      <c r="A258" s="13"/>
      <c r="B258" s="13"/>
      <c r="C258" s="13"/>
      <c r="D258" s="13"/>
      <c r="E258" s="13"/>
      <c r="F258" s="13"/>
      <c r="G258" s="13"/>
      <c r="H258" s="13"/>
      <c r="I258" s="13"/>
      <c r="J258" s="13"/>
      <c r="K258" s="13"/>
    </row>
    <row r="259" spans="1:11" s="12" customFormat="1" x14ac:dyDescent="0.25">
      <c r="A259" s="13"/>
      <c r="B259" s="13"/>
      <c r="C259" s="13"/>
      <c r="D259" s="13"/>
      <c r="E259" s="13"/>
      <c r="F259" s="13"/>
      <c r="G259" s="13"/>
      <c r="H259" s="13"/>
      <c r="I259" s="13"/>
      <c r="J259" s="13"/>
      <c r="K259" s="13"/>
    </row>
    <row r="260" spans="1:11" s="12" customFormat="1" x14ac:dyDescent="0.25">
      <c r="A260" s="13"/>
      <c r="B260" s="13"/>
      <c r="C260" s="13"/>
      <c r="D260" s="13"/>
      <c r="E260" s="13"/>
      <c r="F260" s="13"/>
      <c r="G260" s="13"/>
      <c r="H260" s="13"/>
      <c r="I260" s="13"/>
      <c r="J260" s="13"/>
      <c r="K260" s="13"/>
    </row>
    <row r="261" spans="1:11" s="12" customFormat="1" x14ac:dyDescent="0.25">
      <c r="A261" s="13"/>
      <c r="B261" s="13"/>
      <c r="C261" s="13"/>
      <c r="D261" s="13"/>
      <c r="E261" s="13"/>
      <c r="F261" s="13"/>
      <c r="G261" s="13"/>
      <c r="H261" s="13"/>
      <c r="I261" s="13"/>
      <c r="J261" s="13"/>
      <c r="K261" s="13"/>
    </row>
    <row r="262" spans="1:11" s="12" customFormat="1" x14ac:dyDescent="0.25">
      <c r="A262" s="13"/>
      <c r="B262" s="13"/>
      <c r="C262" s="13"/>
      <c r="D262" s="13"/>
      <c r="E262" s="13"/>
      <c r="F262" s="13"/>
      <c r="G262" s="13"/>
      <c r="H262" s="13"/>
      <c r="I262" s="13"/>
      <c r="J262" s="13"/>
      <c r="K262" s="13"/>
    </row>
    <row r="263" spans="1:11" s="12" customFormat="1" x14ac:dyDescent="0.25">
      <c r="A263" s="13"/>
      <c r="B263" s="13"/>
      <c r="C263" s="13"/>
      <c r="D263" s="13"/>
      <c r="E263" s="13"/>
      <c r="F263" s="13"/>
      <c r="G263" s="13"/>
      <c r="H263" s="13"/>
      <c r="I263" s="13"/>
      <c r="J263" s="13"/>
      <c r="K263" s="13"/>
    </row>
    <row r="264" spans="1:11" s="12" customFormat="1" x14ac:dyDescent="0.25">
      <c r="A264" s="13"/>
      <c r="B264" s="13"/>
      <c r="C264" s="13"/>
      <c r="D264" s="13"/>
      <c r="E264" s="13"/>
      <c r="F264" s="13"/>
      <c r="G264" s="13"/>
      <c r="H264" s="13"/>
      <c r="I264" s="13"/>
      <c r="J264" s="13"/>
      <c r="K264" s="13"/>
    </row>
    <row r="265" spans="1:11" s="12" customFormat="1" x14ac:dyDescent="0.25">
      <c r="A265" s="13"/>
      <c r="B265" s="13"/>
      <c r="C265" s="13"/>
      <c r="D265" s="13"/>
      <c r="E265" s="13"/>
      <c r="F265" s="13"/>
      <c r="G265" s="13"/>
      <c r="H265" s="13"/>
      <c r="I265" s="13"/>
      <c r="J265" s="13"/>
      <c r="K265" s="13"/>
    </row>
    <row r="266" spans="1:11" s="12" customFormat="1" x14ac:dyDescent="0.25">
      <c r="A266" s="13"/>
      <c r="B266" s="13"/>
      <c r="C266" s="13"/>
      <c r="D266" s="13"/>
      <c r="E266" s="13"/>
      <c r="F266" s="13"/>
      <c r="G266" s="13"/>
      <c r="H266" s="13"/>
      <c r="I266" s="13"/>
      <c r="J266" s="13"/>
      <c r="K266" s="13"/>
    </row>
    <row r="267" spans="1:11" s="12" customFormat="1" x14ac:dyDescent="0.25">
      <c r="A267" s="13"/>
      <c r="B267" s="13"/>
      <c r="C267" s="13"/>
      <c r="D267" s="13"/>
      <c r="E267" s="13"/>
      <c r="F267" s="13"/>
      <c r="G267" s="13"/>
      <c r="H267" s="13"/>
      <c r="I267" s="13"/>
      <c r="J267" s="13"/>
      <c r="K267" s="13"/>
    </row>
    <row r="268" spans="1:11" s="12" customFormat="1" x14ac:dyDescent="0.25">
      <c r="A268" s="13"/>
      <c r="B268" s="13"/>
      <c r="C268" s="13"/>
      <c r="D268" s="13"/>
      <c r="E268" s="13"/>
      <c r="F268" s="13"/>
      <c r="G268" s="13"/>
      <c r="H268" s="13"/>
      <c r="I268" s="13"/>
      <c r="J268" s="13"/>
      <c r="K268" s="13"/>
    </row>
    <row r="269" spans="1:11" s="12" customFormat="1" x14ac:dyDescent="0.25">
      <c r="A269" s="13"/>
      <c r="B269" s="13"/>
      <c r="C269" s="13"/>
      <c r="D269" s="13"/>
      <c r="E269" s="13"/>
      <c r="F269" s="13"/>
      <c r="G269" s="13"/>
      <c r="H269" s="13"/>
      <c r="I269" s="13"/>
      <c r="J269" s="13"/>
      <c r="K269" s="13"/>
    </row>
    <row r="270" spans="1:11" s="12" customFormat="1" x14ac:dyDescent="0.25">
      <c r="A270" s="13"/>
      <c r="B270" s="13"/>
      <c r="C270" s="13"/>
      <c r="D270" s="13"/>
      <c r="E270" s="13"/>
      <c r="F270" s="13"/>
      <c r="G270" s="13"/>
      <c r="H270" s="13"/>
      <c r="I270" s="13"/>
      <c r="J270" s="13"/>
      <c r="K270" s="13"/>
    </row>
    <row r="271" spans="1:11" s="12" customFormat="1" x14ac:dyDescent="0.25">
      <c r="A271" s="13"/>
      <c r="B271" s="13"/>
      <c r="C271" s="13"/>
      <c r="D271" s="13"/>
      <c r="E271" s="13"/>
      <c r="F271" s="13"/>
      <c r="G271" s="13"/>
      <c r="H271" s="13"/>
      <c r="I271" s="13"/>
      <c r="J271" s="13"/>
      <c r="K271" s="13"/>
    </row>
    <row r="272" spans="1:11" s="12" customFormat="1" x14ac:dyDescent="0.25">
      <c r="A272" s="13"/>
      <c r="B272" s="13"/>
      <c r="C272" s="13"/>
      <c r="D272" s="13"/>
      <c r="E272" s="13"/>
      <c r="F272" s="13"/>
      <c r="G272" s="13"/>
      <c r="H272" s="13"/>
      <c r="I272" s="13"/>
      <c r="J272" s="13"/>
      <c r="K272" s="13"/>
    </row>
    <row r="273" spans="1:11" s="12" customFormat="1" x14ac:dyDescent="0.25">
      <c r="A273" s="13"/>
      <c r="B273" s="13"/>
      <c r="C273" s="13"/>
      <c r="D273" s="13"/>
      <c r="E273" s="13"/>
      <c r="F273" s="13"/>
      <c r="G273" s="13"/>
      <c r="H273" s="13"/>
      <c r="I273" s="13"/>
      <c r="J273" s="13"/>
      <c r="K273" s="13"/>
    </row>
    <row r="274" spans="1:11" s="12" customFormat="1" x14ac:dyDescent="0.25">
      <c r="A274" s="13"/>
      <c r="B274" s="13"/>
      <c r="C274" s="13"/>
      <c r="D274" s="13"/>
      <c r="E274" s="13"/>
      <c r="F274" s="13"/>
      <c r="G274" s="13"/>
      <c r="H274" s="13"/>
      <c r="I274" s="13"/>
      <c r="J274" s="13"/>
      <c r="K274" s="13"/>
    </row>
    <row r="275" spans="1:11" s="12" customFormat="1" x14ac:dyDescent="0.25">
      <c r="A275" s="13"/>
      <c r="B275" s="13"/>
      <c r="C275" s="13"/>
      <c r="D275" s="13"/>
      <c r="E275" s="13"/>
      <c r="F275" s="13"/>
      <c r="G275" s="13"/>
      <c r="H275" s="13"/>
      <c r="I275" s="13"/>
      <c r="J275" s="13"/>
      <c r="K275" s="13"/>
    </row>
    <row r="276" spans="1:11" s="12" customFormat="1" x14ac:dyDescent="0.25">
      <c r="A276" s="13"/>
      <c r="B276" s="13"/>
      <c r="C276" s="13"/>
      <c r="D276" s="13"/>
      <c r="E276" s="13"/>
      <c r="F276" s="13"/>
      <c r="G276" s="13"/>
      <c r="H276" s="13"/>
      <c r="I276" s="13"/>
      <c r="J276" s="13"/>
      <c r="K276" s="13"/>
    </row>
    <row r="277" spans="1:11" s="12" customFormat="1" x14ac:dyDescent="0.25">
      <c r="A277" s="13"/>
      <c r="B277" s="13"/>
      <c r="C277" s="13"/>
      <c r="D277" s="13"/>
      <c r="E277" s="13"/>
      <c r="F277" s="13"/>
      <c r="G277" s="13"/>
      <c r="H277" s="13"/>
      <c r="I277" s="13"/>
      <c r="J277" s="13"/>
      <c r="K277" s="13"/>
    </row>
    <row r="278" spans="1:11" s="12" customFormat="1" x14ac:dyDescent="0.25">
      <c r="A278" s="13"/>
      <c r="B278" s="13"/>
      <c r="C278" s="13"/>
      <c r="D278" s="13"/>
      <c r="E278" s="13"/>
      <c r="F278" s="13"/>
      <c r="G278" s="13"/>
      <c r="H278" s="13"/>
      <c r="I278" s="13"/>
      <c r="J278" s="13"/>
      <c r="K278" s="13"/>
    </row>
    <row r="279" spans="1:11" s="12" customFormat="1" x14ac:dyDescent="0.25">
      <c r="A279" s="13"/>
      <c r="B279" s="13"/>
      <c r="C279" s="13"/>
      <c r="D279" s="13"/>
      <c r="E279" s="13"/>
      <c r="F279" s="13"/>
      <c r="G279" s="13"/>
      <c r="H279" s="13"/>
      <c r="I279" s="13"/>
      <c r="J279" s="13"/>
      <c r="K279" s="13"/>
    </row>
    <row r="280" spans="1:11" s="12" customFormat="1" x14ac:dyDescent="0.25">
      <c r="A280" s="13"/>
      <c r="B280" s="13"/>
      <c r="C280" s="13"/>
      <c r="D280" s="13"/>
      <c r="E280" s="13"/>
      <c r="F280" s="13"/>
      <c r="G280" s="13"/>
      <c r="H280" s="13"/>
      <c r="I280" s="13"/>
      <c r="J280" s="13"/>
      <c r="K280" s="13"/>
    </row>
    <row r="281" spans="1:11" s="12" customFormat="1" x14ac:dyDescent="0.25">
      <c r="A281" s="13"/>
      <c r="B281" s="13"/>
      <c r="C281" s="13"/>
      <c r="D281" s="13"/>
      <c r="E281" s="13"/>
      <c r="F281" s="13"/>
      <c r="G281" s="13"/>
      <c r="H281" s="13"/>
      <c r="I281" s="13"/>
      <c r="J281" s="13"/>
      <c r="K281" s="13"/>
    </row>
    <row r="282" spans="1:11" s="12" customFormat="1" x14ac:dyDescent="0.25">
      <c r="A282" s="13"/>
      <c r="B282" s="13"/>
      <c r="C282" s="13"/>
      <c r="D282" s="13"/>
      <c r="E282" s="13"/>
      <c r="F282" s="13"/>
      <c r="G282" s="13"/>
      <c r="H282" s="13"/>
      <c r="I282" s="13"/>
      <c r="J282" s="13"/>
      <c r="K282" s="13"/>
    </row>
    <row r="283" spans="1:11" s="12" customFormat="1" x14ac:dyDescent="0.25">
      <c r="A283" s="13"/>
      <c r="B283" s="13"/>
      <c r="C283" s="13"/>
      <c r="D283" s="13"/>
      <c r="E283" s="13"/>
      <c r="F283" s="13"/>
      <c r="G283" s="13"/>
      <c r="H283" s="13"/>
      <c r="I283" s="13"/>
      <c r="J283" s="13"/>
      <c r="K283" s="13"/>
    </row>
    <row r="284" spans="1:11" s="12" customFormat="1" x14ac:dyDescent="0.25">
      <c r="A284" s="13"/>
      <c r="B284" s="13"/>
      <c r="C284" s="13"/>
      <c r="D284" s="13"/>
      <c r="E284" s="13"/>
      <c r="F284" s="13"/>
      <c r="G284" s="13"/>
      <c r="H284" s="13"/>
      <c r="I284" s="13"/>
      <c r="J284" s="13"/>
      <c r="K284" s="13"/>
    </row>
    <row r="285" spans="1:11" s="12" customFormat="1" x14ac:dyDescent="0.25">
      <c r="A285" s="13"/>
      <c r="B285" s="13"/>
      <c r="C285" s="13"/>
      <c r="D285" s="13"/>
      <c r="E285" s="13"/>
      <c r="F285" s="13"/>
      <c r="G285" s="13"/>
      <c r="H285" s="13"/>
      <c r="I285" s="13"/>
      <c r="J285" s="13"/>
      <c r="K285" s="13"/>
    </row>
    <row r="286" spans="1:11" s="12" customFormat="1" x14ac:dyDescent="0.25">
      <c r="A286" s="13"/>
      <c r="B286" s="13"/>
      <c r="C286" s="13"/>
      <c r="D286" s="13"/>
      <c r="E286" s="13"/>
      <c r="F286" s="13"/>
      <c r="G286" s="13"/>
      <c r="H286" s="13"/>
      <c r="I286" s="13"/>
      <c r="J286" s="13"/>
      <c r="K286" s="13"/>
    </row>
    <row r="287" spans="1:11" s="12" customFormat="1" x14ac:dyDescent="0.25">
      <c r="A287" s="13"/>
      <c r="B287" s="13"/>
      <c r="C287" s="13"/>
      <c r="D287" s="13"/>
      <c r="E287" s="13"/>
      <c r="F287" s="13"/>
      <c r="G287" s="13"/>
      <c r="H287" s="13"/>
      <c r="I287" s="13"/>
      <c r="J287" s="13"/>
      <c r="K287" s="13"/>
    </row>
    <row r="288" spans="1:11" s="12" customFormat="1" x14ac:dyDescent="0.25">
      <c r="A288" s="13"/>
      <c r="B288" s="13"/>
      <c r="C288" s="13"/>
      <c r="D288" s="13"/>
      <c r="E288" s="13"/>
      <c r="F288" s="13"/>
      <c r="G288" s="13"/>
      <c r="H288" s="13"/>
      <c r="I288" s="13"/>
      <c r="J288" s="13"/>
      <c r="K288" s="13"/>
    </row>
    <row r="289" spans="1:11" s="12" customFormat="1" x14ac:dyDescent="0.25">
      <c r="A289" s="13"/>
      <c r="B289" s="13"/>
      <c r="C289" s="13"/>
      <c r="D289" s="13"/>
      <c r="E289" s="13"/>
      <c r="F289" s="13"/>
      <c r="G289" s="13"/>
      <c r="H289" s="13"/>
      <c r="I289" s="13"/>
      <c r="J289" s="13"/>
      <c r="K289" s="13"/>
    </row>
    <row r="290" spans="1:11" s="12" customFormat="1" x14ac:dyDescent="0.25">
      <c r="A290" s="13"/>
      <c r="B290" s="13"/>
      <c r="C290" s="13"/>
      <c r="D290" s="13"/>
      <c r="E290" s="13"/>
      <c r="F290" s="13"/>
      <c r="G290" s="13"/>
      <c r="H290" s="13"/>
      <c r="I290" s="13"/>
      <c r="J290" s="13"/>
      <c r="K290" s="13"/>
    </row>
    <row r="291" spans="1:11" s="12" customFormat="1" x14ac:dyDescent="0.25">
      <c r="A291" s="13"/>
      <c r="B291" s="13"/>
      <c r="C291" s="13"/>
      <c r="D291" s="13"/>
      <c r="E291" s="13"/>
      <c r="F291" s="13"/>
      <c r="G291" s="13"/>
      <c r="H291" s="13"/>
      <c r="I291" s="13"/>
      <c r="J291" s="13"/>
      <c r="K291" s="13"/>
    </row>
    <row r="292" spans="1:11" s="12" customFormat="1" x14ac:dyDescent="0.25">
      <c r="A292" s="13"/>
      <c r="B292" s="13"/>
      <c r="C292" s="13"/>
      <c r="D292" s="13"/>
      <c r="E292" s="13"/>
      <c r="F292" s="13"/>
      <c r="G292" s="13"/>
      <c r="H292" s="13"/>
      <c r="I292" s="13"/>
      <c r="J292" s="13"/>
      <c r="K292" s="13"/>
    </row>
    <row r="293" spans="1:11" s="12" customFormat="1" x14ac:dyDescent="0.25">
      <c r="A293" s="13"/>
      <c r="B293" s="13"/>
      <c r="C293" s="13"/>
      <c r="D293" s="13"/>
      <c r="E293" s="13"/>
      <c r="F293" s="13"/>
      <c r="G293" s="13"/>
      <c r="H293" s="13"/>
      <c r="I293" s="13"/>
      <c r="J293" s="13"/>
      <c r="K293" s="13"/>
    </row>
    <row r="294" spans="1:11" s="12" customFormat="1" x14ac:dyDescent="0.25">
      <c r="A294" s="13"/>
      <c r="B294" s="13"/>
      <c r="C294" s="13"/>
      <c r="D294" s="13"/>
      <c r="E294" s="13"/>
      <c r="F294" s="13"/>
      <c r="G294" s="13"/>
      <c r="H294" s="13"/>
      <c r="I294" s="13"/>
      <c r="J294" s="13"/>
      <c r="K294" s="13"/>
    </row>
    <row r="295" spans="1:11" s="12" customFormat="1" x14ac:dyDescent="0.25">
      <c r="A295" s="13"/>
      <c r="B295" s="13"/>
      <c r="C295" s="13"/>
      <c r="D295" s="13"/>
      <c r="E295" s="13"/>
      <c r="F295" s="13"/>
      <c r="G295" s="13"/>
      <c r="H295" s="13"/>
      <c r="I295" s="13"/>
      <c r="J295" s="13"/>
      <c r="K295" s="13"/>
    </row>
    <row r="296" spans="1:11" s="12" customFormat="1" x14ac:dyDescent="0.25">
      <c r="A296" s="13"/>
      <c r="B296" s="13"/>
      <c r="C296" s="13"/>
      <c r="D296" s="13"/>
      <c r="E296" s="13"/>
      <c r="F296" s="13"/>
      <c r="G296" s="13"/>
      <c r="H296" s="13"/>
      <c r="I296" s="13"/>
      <c r="J296" s="13"/>
      <c r="K296" s="13"/>
    </row>
    <row r="297" spans="1:11" s="12" customFormat="1" x14ac:dyDescent="0.25">
      <c r="A297" s="13"/>
      <c r="B297" s="13"/>
      <c r="C297" s="13"/>
      <c r="D297" s="13"/>
      <c r="E297" s="13"/>
      <c r="F297" s="13"/>
      <c r="G297" s="13"/>
      <c r="H297" s="13"/>
      <c r="I297" s="13"/>
      <c r="J297" s="13"/>
      <c r="K297" s="13"/>
    </row>
    <row r="298" spans="1:11" s="12" customFormat="1" x14ac:dyDescent="0.25">
      <c r="A298" s="13"/>
      <c r="B298" s="13"/>
      <c r="C298" s="13"/>
      <c r="D298" s="13"/>
      <c r="E298" s="13"/>
      <c r="F298" s="13"/>
      <c r="G298" s="13"/>
      <c r="H298" s="13"/>
      <c r="I298" s="13"/>
      <c r="J298" s="13"/>
      <c r="K298" s="13"/>
    </row>
    <row r="299" spans="1:11" s="12" customFormat="1" x14ac:dyDescent="0.25">
      <c r="A299" s="13"/>
      <c r="B299" s="13"/>
      <c r="C299" s="13"/>
      <c r="D299" s="13"/>
      <c r="E299" s="13"/>
      <c r="F299" s="13"/>
      <c r="G299" s="13"/>
      <c r="H299" s="13"/>
      <c r="I299" s="13"/>
      <c r="J299" s="13"/>
      <c r="K299" s="13"/>
    </row>
    <row r="300" spans="1:11" s="12" customFormat="1" x14ac:dyDescent="0.25">
      <c r="A300" s="13"/>
      <c r="B300" s="13"/>
      <c r="C300" s="13"/>
      <c r="D300" s="13"/>
      <c r="E300" s="13"/>
      <c r="F300" s="13"/>
      <c r="G300" s="13"/>
      <c r="H300" s="13"/>
      <c r="I300" s="13"/>
      <c r="J300" s="13"/>
      <c r="K300" s="13"/>
    </row>
    <row r="301" spans="1:11" s="12" customFormat="1" x14ac:dyDescent="0.25">
      <c r="A301" s="13"/>
      <c r="B301" s="13"/>
      <c r="C301" s="13"/>
      <c r="D301" s="13"/>
      <c r="E301" s="13"/>
      <c r="F301" s="13"/>
      <c r="G301" s="13"/>
      <c r="H301" s="13"/>
      <c r="I301" s="13"/>
      <c r="J301" s="13"/>
      <c r="K301" s="13"/>
    </row>
    <row r="302" spans="1:11" s="12" customFormat="1" x14ac:dyDescent="0.25">
      <c r="A302" s="13"/>
      <c r="B302" s="13"/>
      <c r="C302" s="13"/>
      <c r="D302" s="13"/>
      <c r="E302" s="13"/>
      <c r="F302" s="13"/>
      <c r="G302" s="13"/>
      <c r="H302" s="13"/>
      <c r="I302" s="13"/>
      <c r="J302" s="13"/>
      <c r="K302" s="13"/>
    </row>
    <row r="303" spans="1:11" s="12" customFormat="1" x14ac:dyDescent="0.25">
      <c r="A303" s="13"/>
      <c r="B303" s="13"/>
      <c r="C303" s="13"/>
      <c r="D303" s="13"/>
      <c r="E303" s="13"/>
      <c r="F303" s="13"/>
      <c r="G303" s="13"/>
      <c r="H303" s="13"/>
      <c r="I303" s="13"/>
      <c r="J303" s="13"/>
      <c r="K303" s="13"/>
    </row>
    <row r="304" spans="1:11" s="12" customFormat="1" x14ac:dyDescent="0.25">
      <c r="A304" s="13"/>
      <c r="B304" s="13"/>
      <c r="C304" s="13"/>
      <c r="D304" s="13"/>
      <c r="E304" s="13"/>
      <c r="F304" s="13"/>
      <c r="G304" s="13"/>
      <c r="H304" s="13"/>
      <c r="I304" s="13"/>
      <c r="J304" s="13"/>
      <c r="K304" s="13"/>
    </row>
    <row r="305" spans="1:11" s="12" customFormat="1" x14ac:dyDescent="0.25">
      <c r="A305" s="13"/>
      <c r="B305" s="13"/>
      <c r="C305" s="13"/>
      <c r="D305" s="13"/>
      <c r="E305" s="13"/>
      <c r="F305" s="13"/>
      <c r="G305" s="13"/>
      <c r="H305" s="13"/>
      <c r="I305" s="13"/>
      <c r="J305" s="13"/>
      <c r="K305" s="13"/>
    </row>
    <row r="306" spans="1:11" s="12" customFormat="1" x14ac:dyDescent="0.25">
      <c r="A306" s="13"/>
      <c r="B306" s="13"/>
      <c r="C306" s="13"/>
      <c r="D306" s="13"/>
      <c r="E306" s="13"/>
      <c r="F306" s="13"/>
      <c r="G306" s="13"/>
      <c r="H306" s="13"/>
      <c r="I306" s="13"/>
      <c r="J306" s="13"/>
      <c r="K306" s="13"/>
    </row>
    <row r="307" spans="1:11" s="12" customFormat="1" x14ac:dyDescent="0.25">
      <c r="A307" s="13"/>
      <c r="B307" s="13"/>
      <c r="C307" s="13"/>
      <c r="D307" s="13"/>
      <c r="E307" s="13"/>
      <c r="F307" s="13"/>
      <c r="G307" s="13"/>
      <c r="H307" s="13"/>
      <c r="I307" s="13"/>
      <c r="J307" s="13"/>
      <c r="K307" s="13"/>
    </row>
    <row r="308" spans="1:11" s="12" customFormat="1" x14ac:dyDescent="0.25">
      <c r="A308" s="13"/>
      <c r="B308" s="13"/>
      <c r="C308" s="13"/>
      <c r="D308" s="13"/>
      <c r="E308" s="13"/>
      <c r="F308" s="13"/>
      <c r="G308" s="13"/>
      <c r="H308" s="13"/>
      <c r="I308" s="13"/>
      <c r="J308" s="13"/>
      <c r="K308" s="13"/>
    </row>
    <row r="309" spans="1:11" s="12" customFormat="1" x14ac:dyDescent="0.25">
      <c r="A309" s="13"/>
      <c r="B309" s="13"/>
      <c r="C309" s="13"/>
      <c r="D309" s="13"/>
      <c r="E309" s="13"/>
      <c r="F309" s="13"/>
      <c r="G309" s="13"/>
      <c r="H309" s="13"/>
      <c r="I309" s="13"/>
      <c r="J309" s="13"/>
      <c r="K309" s="13"/>
    </row>
    <row r="310" spans="1:11" s="12" customFormat="1" x14ac:dyDescent="0.25">
      <c r="A310" s="13"/>
      <c r="B310" s="13"/>
      <c r="C310" s="13"/>
      <c r="D310" s="13"/>
      <c r="E310" s="13"/>
      <c r="F310" s="13"/>
      <c r="G310" s="13"/>
      <c r="H310" s="13"/>
      <c r="I310" s="13"/>
      <c r="J310" s="13"/>
      <c r="K310" s="13"/>
    </row>
    <row r="311" spans="1:11" s="12" customFormat="1" x14ac:dyDescent="0.25">
      <c r="A311" s="13"/>
      <c r="B311" s="13"/>
      <c r="C311" s="13"/>
      <c r="D311" s="13"/>
      <c r="E311" s="13"/>
      <c r="F311" s="13"/>
      <c r="G311" s="13"/>
      <c r="H311" s="13"/>
      <c r="I311" s="13"/>
      <c r="J311" s="13"/>
      <c r="K311" s="13"/>
    </row>
    <row r="312" spans="1:11" s="12" customFormat="1" x14ac:dyDescent="0.25">
      <c r="A312" s="13"/>
      <c r="B312" s="13"/>
      <c r="C312" s="13"/>
      <c r="D312" s="13"/>
      <c r="E312" s="13"/>
      <c r="F312" s="13"/>
      <c r="G312" s="13"/>
      <c r="H312" s="13"/>
      <c r="I312" s="13"/>
      <c r="J312" s="13"/>
      <c r="K312" s="13"/>
    </row>
    <row r="313" spans="1:11" s="12" customFormat="1" x14ac:dyDescent="0.25">
      <c r="A313" s="13"/>
      <c r="B313" s="13"/>
      <c r="C313" s="13"/>
      <c r="D313" s="13"/>
      <c r="E313" s="13"/>
      <c r="F313" s="13"/>
      <c r="G313" s="13"/>
      <c r="H313" s="13"/>
      <c r="I313" s="13"/>
      <c r="J313" s="13"/>
      <c r="K313" s="13"/>
    </row>
    <row r="314" spans="1:11" s="12" customFormat="1" x14ac:dyDescent="0.25">
      <c r="A314" s="13"/>
      <c r="B314" s="13"/>
      <c r="C314" s="13"/>
      <c r="D314" s="13"/>
      <c r="E314" s="13"/>
      <c r="F314" s="13"/>
      <c r="G314" s="13"/>
      <c r="H314" s="13"/>
      <c r="I314" s="13"/>
      <c r="J314" s="13"/>
      <c r="K314" s="13"/>
    </row>
    <row r="315" spans="1:11" s="12" customFormat="1" x14ac:dyDescent="0.25">
      <c r="A315" s="13"/>
      <c r="B315" s="13"/>
      <c r="C315" s="13"/>
      <c r="D315" s="13"/>
      <c r="E315" s="13"/>
      <c r="F315" s="13"/>
      <c r="G315" s="13"/>
      <c r="H315" s="13"/>
      <c r="I315" s="13"/>
      <c r="J315" s="13"/>
      <c r="K315" s="13"/>
    </row>
    <row r="316" spans="1:11" s="12" customFormat="1" x14ac:dyDescent="0.25">
      <c r="A316" s="13"/>
      <c r="B316" s="13"/>
      <c r="C316" s="13"/>
      <c r="D316" s="13"/>
      <c r="E316" s="13"/>
      <c r="F316" s="13"/>
      <c r="G316" s="13"/>
      <c r="H316" s="13"/>
      <c r="I316" s="13"/>
      <c r="J316" s="13"/>
      <c r="K316" s="13"/>
    </row>
    <row r="317" spans="1:11" s="12" customFormat="1" x14ac:dyDescent="0.25">
      <c r="A317" s="13"/>
      <c r="B317" s="13"/>
      <c r="C317" s="13"/>
      <c r="D317" s="13"/>
      <c r="E317" s="13"/>
      <c r="F317" s="13"/>
      <c r="G317" s="13"/>
      <c r="H317" s="13"/>
      <c r="I317" s="13"/>
      <c r="J317" s="13"/>
      <c r="K317" s="13"/>
    </row>
    <row r="318" spans="1:11" s="12" customFormat="1" x14ac:dyDescent="0.25">
      <c r="A318" s="13"/>
      <c r="B318" s="13"/>
      <c r="C318" s="13"/>
      <c r="D318" s="13"/>
      <c r="E318" s="13"/>
      <c r="F318" s="13"/>
      <c r="G318" s="13"/>
      <c r="H318" s="13"/>
      <c r="I318" s="13"/>
      <c r="J318" s="13"/>
      <c r="K318" s="13"/>
    </row>
    <row r="319" spans="1:11" s="12" customFormat="1" x14ac:dyDescent="0.25">
      <c r="A319" s="13"/>
      <c r="B319" s="13"/>
      <c r="C319" s="13"/>
      <c r="D319" s="13"/>
      <c r="E319" s="13"/>
      <c r="F319" s="13"/>
      <c r="G319" s="13"/>
      <c r="H319" s="13"/>
      <c r="I319" s="13"/>
      <c r="J319" s="13"/>
      <c r="K319" s="13"/>
    </row>
    <row r="320" spans="1:11" s="12" customFormat="1" x14ac:dyDescent="0.25">
      <c r="A320" s="13"/>
      <c r="B320" s="13"/>
      <c r="C320" s="13"/>
      <c r="D320" s="13"/>
      <c r="E320" s="13"/>
      <c r="F320" s="13"/>
      <c r="G320" s="13"/>
      <c r="H320" s="13"/>
      <c r="I320" s="13"/>
      <c r="J320" s="13"/>
      <c r="K320" s="13"/>
    </row>
    <row r="321" spans="1:11" s="12" customFormat="1" x14ac:dyDescent="0.25">
      <c r="A321" s="13"/>
      <c r="B321" s="13"/>
      <c r="C321" s="13"/>
      <c r="D321" s="13"/>
      <c r="E321" s="13"/>
      <c r="F321" s="13"/>
      <c r="G321" s="13"/>
      <c r="H321" s="13"/>
      <c r="I321" s="13"/>
      <c r="J321" s="13"/>
      <c r="K321" s="13"/>
    </row>
    <row r="322" spans="1:11" s="12" customFormat="1" x14ac:dyDescent="0.25">
      <c r="A322" s="13"/>
      <c r="B322" s="13"/>
      <c r="C322" s="13"/>
      <c r="D322" s="13"/>
      <c r="E322" s="13"/>
      <c r="F322" s="13"/>
      <c r="G322" s="13"/>
      <c r="H322" s="13"/>
      <c r="I322" s="13"/>
      <c r="J322" s="13"/>
      <c r="K322" s="13"/>
    </row>
    <row r="323" spans="1:11" s="12" customFormat="1" x14ac:dyDescent="0.25">
      <c r="A323" s="13"/>
      <c r="B323" s="13"/>
      <c r="C323" s="13"/>
      <c r="D323" s="13"/>
      <c r="E323" s="13"/>
      <c r="F323" s="13"/>
      <c r="G323" s="13"/>
      <c r="H323" s="13"/>
      <c r="I323" s="13"/>
      <c r="J323" s="13"/>
      <c r="K323" s="13"/>
    </row>
    <row r="324" spans="1:11" s="12" customFormat="1" x14ac:dyDescent="0.25">
      <c r="A324" s="13"/>
      <c r="B324" s="13"/>
      <c r="C324" s="13"/>
      <c r="D324" s="13"/>
      <c r="E324" s="13"/>
      <c r="F324" s="13"/>
      <c r="G324" s="13"/>
      <c r="H324" s="13"/>
      <c r="I324" s="13"/>
      <c r="J324" s="13"/>
      <c r="K324" s="13"/>
    </row>
    <row r="325" spans="1:11" s="12" customFormat="1" x14ac:dyDescent="0.25">
      <c r="A325" s="13"/>
      <c r="B325" s="13"/>
      <c r="C325" s="13"/>
      <c r="D325" s="13"/>
      <c r="E325" s="13"/>
      <c r="F325" s="13"/>
      <c r="G325" s="13"/>
      <c r="H325" s="13"/>
      <c r="I325" s="13"/>
      <c r="J325" s="13"/>
      <c r="K325" s="13"/>
    </row>
    <row r="326" spans="1:11" s="12" customFormat="1" x14ac:dyDescent="0.25">
      <c r="A326" s="13"/>
      <c r="B326" s="13"/>
      <c r="C326" s="13"/>
      <c r="D326" s="13"/>
      <c r="E326" s="13"/>
      <c r="F326" s="13"/>
      <c r="G326" s="13"/>
      <c r="H326" s="13"/>
      <c r="I326" s="13"/>
      <c r="J326" s="13"/>
      <c r="K326" s="13"/>
    </row>
    <row r="327" spans="1:11" s="12" customFormat="1" x14ac:dyDescent="0.25">
      <c r="A327" s="13"/>
      <c r="B327" s="13"/>
      <c r="C327" s="13"/>
      <c r="D327" s="13"/>
      <c r="E327" s="13"/>
      <c r="F327" s="13"/>
      <c r="G327" s="13"/>
      <c r="H327" s="13"/>
      <c r="I327" s="13"/>
      <c r="J327" s="13"/>
      <c r="K327" s="13"/>
    </row>
    <row r="328" spans="1:11" s="12" customFormat="1" x14ac:dyDescent="0.25">
      <c r="A328" s="13"/>
      <c r="B328" s="13"/>
      <c r="C328" s="13"/>
      <c r="D328" s="13"/>
      <c r="E328" s="13"/>
      <c r="F328" s="13"/>
      <c r="G328" s="13"/>
      <c r="H328" s="13"/>
      <c r="I328" s="13"/>
      <c r="J328" s="13"/>
      <c r="K328" s="13"/>
    </row>
    <row r="329" spans="1:11" s="12" customFormat="1" x14ac:dyDescent="0.25">
      <c r="A329" s="13"/>
      <c r="B329" s="13"/>
      <c r="C329" s="13"/>
      <c r="D329" s="13"/>
      <c r="E329" s="13"/>
      <c r="F329" s="13"/>
      <c r="G329" s="13"/>
      <c r="H329" s="13"/>
      <c r="I329" s="13"/>
      <c r="J329" s="13"/>
      <c r="K329" s="13"/>
    </row>
    <row r="330" spans="1:11" s="12" customFormat="1" x14ac:dyDescent="0.25">
      <c r="A330" s="13"/>
      <c r="B330" s="13"/>
      <c r="C330" s="13"/>
      <c r="D330" s="13"/>
      <c r="E330" s="13"/>
      <c r="F330" s="13"/>
      <c r="G330" s="13"/>
      <c r="H330" s="13"/>
      <c r="I330" s="13"/>
      <c r="J330" s="13"/>
      <c r="K330" s="13"/>
    </row>
    <row r="331" spans="1:11" s="12" customFormat="1" x14ac:dyDescent="0.25">
      <c r="A331" s="13"/>
      <c r="B331" s="13"/>
      <c r="C331" s="13"/>
      <c r="D331" s="13"/>
      <c r="E331" s="13"/>
      <c r="F331" s="13"/>
      <c r="G331" s="13"/>
      <c r="H331" s="13"/>
      <c r="I331" s="13"/>
      <c r="J331" s="13"/>
      <c r="K331" s="13"/>
    </row>
    <row r="332" spans="1:11" s="12" customFormat="1" x14ac:dyDescent="0.25">
      <c r="A332" s="13"/>
      <c r="B332" s="13"/>
      <c r="C332" s="13"/>
      <c r="D332" s="13"/>
      <c r="E332" s="13"/>
      <c r="F332" s="13"/>
      <c r="G332" s="13"/>
      <c r="H332" s="13"/>
      <c r="I332" s="13"/>
      <c r="J332" s="13"/>
      <c r="K332" s="13"/>
    </row>
    <row r="333" spans="1:11" s="12" customFormat="1" x14ac:dyDescent="0.25">
      <c r="A333" s="13"/>
      <c r="B333" s="13"/>
      <c r="C333" s="13"/>
      <c r="D333" s="13"/>
      <c r="E333" s="13"/>
      <c r="F333" s="13"/>
      <c r="G333" s="13"/>
      <c r="H333" s="13"/>
      <c r="I333" s="13"/>
      <c r="J333" s="13"/>
      <c r="K333" s="13"/>
    </row>
    <row r="334" spans="1:11" s="12" customFormat="1" x14ac:dyDescent="0.25">
      <c r="A334" s="13"/>
      <c r="B334" s="13"/>
      <c r="C334" s="13"/>
      <c r="D334" s="13"/>
      <c r="E334" s="13"/>
      <c r="F334" s="13"/>
      <c r="G334" s="13"/>
      <c r="H334" s="13"/>
      <c r="I334" s="13"/>
      <c r="J334" s="13"/>
      <c r="K334" s="13"/>
    </row>
    <row r="335" spans="1:11" s="12" customFormat="1" x14ac:dyDescent="0.25">
      <c r="A335" s="13"/>
      <c r="B335" s="13"/>
      <c r="C335" s="13"/>
      <c r="D335" s="13"/>
      <c r="E335" s="13"/>
      <c r="F335" s="13"/>
      <c r="G335" s="13"/>
      <c r="H335" s="13"/>
      <c r="I335" s="13"/>
      <c r="J335" s="13"/>
      <c r="K335" s="13"/>
    </row>
    <row r="336" spans="1:11" s="12" customFormat="1" x14ac:dyDescent="0.25">
      <c r="A336" s="13"/>
      <c r="B336" s="13"/>
      <c r="C336" s="13"/>
      <c r="D336" s="13"/>
      <c r="E336" s="13"/>
      <c r="F336" s="13"/>
      <c r="G336" s="13"/>
      <c r="H336" s="13"/>
      <c r="I336" s="13"/>
      <c r="J336" s="13"/>
      <c r="K336" s="13"/>
    </row>
    <row r="337" spans="1:11" s="12" customFormat="1" x14ac:dyDescent="0.25">
      <c r="A337" s="13"/>
      <c r="B337" s="13"/>
      <c r="C337" s="13"/>
      <c r="D337" s="13"/>
      <c r="E337" s="13"/>
      <c r="F337" s="13"/>
      <c r="G337" s="13"/>
      <c r="H337" s="13"/>
      <c r="I337" s="13"/>
      <c r="J337" s="13"/>
      <c r="K337" s="13"/>
    </row>
    <row r="338" spans="1:11" s="12" customFormat="1" x14ac:dyDescent="0.25">
      <c r="A338" s="13"/>
      <c r="B338" s="13"/>
      <c r="C338" s="13"/>
      <c r="D338" s="13"/>
      <c r="E338" s="13"/>
      <c r="F338" s="13"/>
      <c r="G338" s="13"/>
      <c r="H338" s="13"/>
      <c r="I338" s="13"/>
      <c r="J338" s="13"/>
      <c r="K338" s="13"/>
    </row>
    <row r="339" spans="1:11" s="12" customFormat="1" x14ac:dyDescent="0.25">
      <c r="A339" s="13"/>
      <c r="B339" s="13"/>
      <c r="C339" s="13"/>
      <c r="D339" s="13"/>
      <c r="E339" s="13"/>
      <c r="F339" s="13"/>
      <c r="G339" s="13"/>
      <c r="H339" s="13"/>
      <c r="I339" s="13"/>
      <c r="J339" s="13"/>
      <c r="K339" s="13"/>
    </row>
    <row r="340" spans="1:11" s="12" customFormat="1" x14ac:dyDescent="0.25">
      <c r="A340" s="13"/>
      <c r="B340" s="13"/>
      <c r="C340" s="13"/>
      <c r="D340" s="13"/>
      <c r="E340" s="13"/>
      <c r="F340" s="13"/>
      <c r="G340" s="13"/>
      <c r="H340" s="13"/>
      <c r="I340" s="13"/>
      <c r="J340" s="13"/>
      <c r="K340" s="13"/>
    </row>
    <row r="341" spans="1:11" s="12" customFormat="1" x14ac:dyDescent="0.25">
      <c r="A341" s="13"/>
      <c r="B341" s="13"/>
      <c r="C341" s="13"/>
      <c r="D341" s="13"/>
      <c r="E341" s="13"/>
      <c r="F341" s="13"/>
      <c r="G341" s="13"/>
      <c r="H341" s="13"/>
      <c r="I341" s="13"/>
      <c r="J341" s="13"/>
      <c r="K341" s="13"/>
    </row>
    <row r="342" spans="1:11" s="12" customFormat="1" x14ac:dyDescent="0.25">
      <c r="A342" s="13"/>
      <c r="B342" s="13"/>
      <c r="C342" s="13"/>
      <c r="D342" s="13"/>
      <c r="E342" s="13"/>
      <c r="F342" s="13"/>
      <c r="G342" s="13"/>
      <c r="H342" s="13"/>
      <c r="I342" s="13"/>
      <c r="J342" s="13"/>
      <c r="K342" s="13"/>
    </row>
    <row r="343" spans="1:11" s="12" customFormat="1" x14ac:dyDescent="0.25">
      <c r="A343" s="13"/>
      <c r="B343" s="13"/>
      <c r="C343" s="13"/>
      <c r="D343" s="13"/>
      <c r="E343" s="13"/>
      <c r="F343" s="13"/>
      <c r="G343" s="13"/>
      <c r="H343" s="13"/>
      <c r="I343" s="13"/>
      <c r="J343" s="13"/>
      <c r="K343" s="13"/>
    </row>
    <row r="344" spans="1:11" s="12" customFormat="1" x14ac:dyDescent="0.25">
      <c r="A344" s="13"/>
      <c r="B344" s="13"/>
      <c r="C344" s="13"/>
      <c r="D344" s="13"/>
      <c r="E344" s="13"/>
      <c r="F344" s="13"/>
      <c r="G344" s="13"/>
      <c r="H344" s="13"/>
      <c r="I344" s="13"/>
      <c r="J344" s="13"/>
      <c r="K344" s="13"/>
    </row>
    <row r="345" spans="1:11" s="12" customFormat="1" x14ac:dyDescent="0.25">
      <c r="A345" s="13"/>
      <c r="B345" s="13"/>
      <c r="C345" s="13"/>
      <c r="D345" s="13"/>
      <c r="E345" s="13"/>
      <c r="F345" s="13"/>
      <c r="G345" s="13"/>
      <c r="H345" s="13"/>
      <c r="I345" s="13"/>
      <c r="J345" s="13"/>
      <c r="K345" s="13"/>
    </row>
    <row r="346" spans="1:11" s="12" customFormat="1" x14ac:dyDescent="0.25">
      <c r="A346" s="13"/>
      <c r="B346" s="13"/>
      <c r="C346" s="13"/>
      <c r="D346" s="13"/>
      <c r="E346" s="13"/>
      <c r="F346" s="13"/>
      <c r="G346" s="13"/>
      <c r="H346" s="13"/>
      <c r="I346" s="13"/>
      <c r="J346" s="13"/>
      <c r="K346" s="13"/>
    </row>
    <row r="347" spans="1:11" s="12" customFormat="1" x14ac:dyDescent="0.25">
      <c r="A347" s="13"/>
      <c r="B347" s="13"/>
      <c r="C347" s="13"/>
      <c r="D347" s="13"/>
      <c r="E347" s="13"/>
      <c r="F347" s="13"/>
      <c r="G347" s="13"/>
      <c r="H347" s="13"/>
      <c r="I347" s="13"/>
      <c r="J347" s="13"/>
      <c r="K347" s="13"/>
    </row>
    <row r="348" spans="1:11" s="12" customFormat="1" x14ac:dyDescent="0.25">
      <c r="A348" s="13"/>
      <c r="B348" s="13"/>
      <c r="C348" s="13"/>
      <c r="D348" s="13"/>
      <c r="E348" s="13"/>
      <c r="F348" s="13"/>
      <c r="G348" s="13"/>
      <c r="H348" s="13"/>
      <c r="I348" s="13"/>
      <c r="J348" s="13"/>
      <c r="K348" s="13"/>
    </row>
    <row r="349" spans="1:11" s="12" customFormat="1" x14ac:dyDescent="0.25">
      <c r="A349" s="13"/>
      <c r="B349" s="13"/>
      <c r="C349" s="13"/>
      <c r="D349" s="13"/>
      <c r="E349" s="13"/>
      <c r="F349" s="13"/>
      <c r="G349" s="13"/>
      <c r="H349" s="13"/>
      <c r="I349" s="13"/>
      <c r="J349" s="13"/>
      <c r="K349" s="13"/>
    </row>
    <row r="350" spans="1:11" s="12" customFormat="1" x14ac:dyDescent="0.25">
      <c r="A350" s="13"/>
      <c r="B350" s="13"/>
      <c r="C350" s="13"/>
      <c r="D350" s="13"/>
      <c r="E350" s="13"/>
      <c r="F350" s="13"/>
      <c r="G350" s="13"/>
      <c r="H350" s="13"/>
      <c r="I350" s="13"/>
      <c r="J350" s="13"/>
      <c r="K350" s="13"/>
    </row>
    <row r="351" spans="1:11" s="12" customFormat="1" x14ac:dyDescent="0.25">
      <c r="A351" s="13"/>
      <c r="B351" s="13"/>
      <c r="C351" s="13"/>
      <c r="D351" s="13"/>
      <c r="E351" s="13"/>
      <c r="F351" s="13"/>
      <c r="G351" s="13"/>
      <c r="H351" s="13"/>
      <c r="I351" s="13"/>
      <c r="J351" s="13"/>
      <c r="K351" s="13"/>
    </row>
    <row r="352" spans="1:11" s="12" customFormat="1" x14ac:dyDescent="0.25">
      <c r="A352" s="13"/>
      <c r="B352" s="13"/>
      <c r="C352" s="13"/>
      <c r="D352" s="13"/>
      <c r="E352" s="13"/>
      <c r="F352" s="13"/>
      <c r="G352" s="13"/>
      <c r="H352" s="13"/>
      <c r="I352" s="13"/>
      <c r="J352" s="13"/>
      <c r="K352" s="13"/>
    </row>
    <row r="353" spans="1:11" s="12" customFormat="1" x14ac:dyDescent="0.25">
      <c r="A353" s="13"/>
      <c r="B353" s="13"/>
      <c r="C353" s="13"/>
      <c r="D353" s="13"/>
      <c r="E353" s="13"/>
      <c r="F353" s="13"/>
      <c r="G353" s="13"/>
      <c r="H353" s="13"/>
      <c r="I353" s="13"/>
      <c r="J353" s="13"/>
      <c r="K353" s="13"/>
    </row>
    <row r="354" spans="1:11" s="12" customFormat="1" x14ac:dyDescent="0.25">
      <c r="A354" s="13"/>
      <c r="B354" s="13"/>
      <c r="C354" s="13"/>
      <c r="D354" s="13"/>
      <c r="E354" s="13"/>
      <c r="F354" s="13"/>
      <c r="G354" s="13"/>
      <c r="H354" s="13"/>
      <c r="I354" s="13"/>
      <c r="J354" s="13"/>
      <c r="K354" s="13"/>
    </row>
    <row r="355" spans="1:11" s="12" customFormat="1" x14ac:dyDescent="0.25">
      <c r="A355" s="13"/>
      <c r="B355" s="13"/>
      <c r="C355" s="13"/>
      <c r="D355" s="13"/>
      <c r="E355" s="13"/>
      <c r="F355" s="13"/>
      <c r="G355" s="13"/>
      <c r="H355" s="13"/>
      <c r="I355" s="13"/>
      <c r="J355" s="13"/>
      <c r="K355" s="13"/>
    </row>
    <row r="356" spans="1:11" s="12" customFormat="1" x14ac:dyDescent="0.25">
      <c r="A356" s="13"/>
      <c r="B356" s="13"/>
      <c r="C356" s="13"/>
      <c r="D356" s="13"/>
      <c r="E356" s="13"/>
      <c r="F356" s="13"/>
      <c r="G356" s="13"/>
      <c r="H356" s="13"/>
      <c r="I356" s="13"/>
      <c r="J356" s="13"/>
      <c r="K356" s="13"/>
    </row>
    <row r="357" spans="1:11" s="12" customFormat="1" x14ac:dyDescent="0.25">
      <c r="A357" s="13"/>
      <c r="B357" s="13"/>
      <c r="C357" s="13"/>
      <c r="D357" s="13"/>
      <c r="E357" s="13"/>
      <c r="F357" s="13"/>
      <c r="G357" s="13"/>
      <c r="H357" s="13"/>
      <c r="I357" s="13"/>
      <c r="J357" s="13"/>
      <c r="K357" s="13"/>
    </row>
    <row r="358" spans="1:11" s="12" customFormat="1" x14ac:dyDescent="0.25">
      <c r="A358" s="13"/>
      <c r="B358" s="13"/>
      <c r="C358" s="13"/>
      <c r="D358" s="13"/>
      <c r="E358" s="13"/>
      <c r="F358" s="13"/>
      <c r="G358" s="13"/>
      <c r="H358" s="13"/>
      <c r="I358" s="13"/>
      <c r="J358" s="13"/>
      <c r="K358" s="13"/>
    </row>
    <row r="359" spans="1:11" s="12" customFormat="1" x14ac:dyDescent="0.25">
      <c r="A359" s="13"/>
      <c r="B359" s="13"/>
      <c r="C359" s="13"/>
      <c r="D359" s="13"/>
      <c r="E359" s="13"/>
      <c r="F359" s="13"/>
      <c r="G359" s="13"/>
      <c r="H359" s="13"/>
      <c r="I359" s="13"/>
      <c r="J359" s="13"/>
      <c r="K359" s="13"/>
    </row>
    <row r="360" spans="1:11" s="12" customFormat="1" x14ac:dyDescent="0.25">
      <c r="A360" s="13"/>
      <c r="B360" s="13"/>
      <c r="C360" s="13"/>
      <c r="D360" s="13"/>
      <c r="E360" s="13"/>
      <c r="F360" s="13"/>
      <c r="G360" s="13"/>
      <c r="H360" s="13"/>
      <c r="I360" s="13"/>
      <c r="J360" s="13"/>
      <c r="K360" s="13"/>
    </row>
    <row r="361" spans="1:11" s="12" customFormat="1" x14ac:dyDescent="0.25">
      <c r="A361" s="13"/>
      <c r="B361" s="13"/>
      <c r="C361" s="13"/>
      <c r="D361" s="13"/>
      <c r="E361" s="13"/>
      <c r="F361" s="13"/>
      <c r="G361" s="13"/>
      <c r="H361" s="13"/>
      <c r="I361" s="13"/>
      <c r="J361" s="13"/>
      <c r="K361" s="13"/>
    </row>
    <row r="362" spans="1:11" s="12" customFormat="1" x14ac:dyDescent="0.25">
      <c r="A362" s="13"/>
      <c r="B362" s="13"/>
      <c r="C362" s="13"/>
      <c r="D362" s="13"/>
      <c r="E362" s="13"/>
      <c r="F362" s="13"/>
      <c r="G362" s="13"/>
      <c r="H362" s="13"/>
      <c r="I362" s="13"/>
      <c r="J362" s="13"/>
      <c r="K362" s="13"/>
    </row>
    <row r="363" spans="1:11" s="12" customFormat="1" x14ac:dyDescent="0.25">
      <c r="A363" s="13"/>
      <c r="B363" s="13"/>
      <c r="C363" s="13"/>
      <c r="D363" s="13"/>
      <c r="E363" s="13"/>
      <c r="F363" s="13"/>
      <c r="G363" s="13"/>
      <c r="H363" s="13"/>
      <c r="I363" s="13"/>
      <c r="J363" s="13"/>
      <c r="K363" s="13"/>
    </row>
    <row r="364" spans="1:11" s="12" customFormat="1" x14ac:dyDescent="0.25">
      <c r="A364" s="13"/>
      <c r="B364" s="13"/>
      <c r="C364" s="13"/>
      <c r="D364" s="13"/>
      <c r="E364" s="13"/>
      <c r="F364" s="13"/>
      <c r="G364" s="13"/>
      <c r="H364" s="13"/>
      <c r="I364" s="13"/>
      <c r="J364" s="13"/>
      <c r="K364" s="13"/>
    </row>
    <row r="365" spans="1:11" s="12" customFormat="1" x14ac:dyDescent="0.25">
      <c r="A365" s="13"/>
      <c r="B365" s="13"/>
      <c r="C365" s="13"/>
      <c r="D365" s="13"/>
      <c r="E365" s="13"/>
      <c r="F365" s="13"/>
      <c r="G365" s="13"/>
      <c r="H365" s="13"/>
      <c r="I365" s="13"/>
      <c r="J365" s="13"/>
      <c r="K365" s="13"/>
    </row>
    <row r="366" spans="1:11" s="12" customFormat="1" x14ac:dyDescent="0.25">
      <c r="A366" s="13"/>
      <c r="B366" s="13"/>
      <c r="C366" s="13"/>
      <c r="D366" s="13"/>
      <c r="E366" s="13"/>
      <c r="F366" s="13"/>
      <c r="G366" s="13"/>
      <c r="H366" s="13"/>
      <c r="I366" s="13"/>
      <c r="J366" s="13"/>
      <c r="K366" s="13"/>
    </row>
    <row r="367" spans="1:11" s="12" customFormat="1" x14ac:dyDescent="0.25">
      <c r="A367" s="13"/>
      <c r="B367" s="13"/>
      <c r="C367" s="13"/>
      <c r="D367" s="13"/>
      <c r="E367" s="13"/>
      <c r="F367" s="13"/>
      <c r="G367" s="13"/>
      <c r="H367" s="13"/>
      <c r="I367" s="13"/>
      <c r="J367" s="13"/>
      <c r="K367" s="13"/>
    </row>
    <row r="368" spans="1:11" s="12" customFormat="1" x14ac:dyDescent="0.25">
      <c r="A368" s="13"/>
      <c r="B368" s="13"/>
      <c r="C368" s="13"/>
      <c r="D368" s="13"/>
      <c r="E368" s="13"/>
      <c r="F368" s="13"/>
      <c r="G368" s="13"/>
      <c r="H368" s="13"/>
      <c r="I368" s="13"/>
      <c r="J368" s="13"/>
      <c r="K368" s="13"/>
    </row>
    <row r="369" spans="1:11" s="12" customFormat="1" x14ac:dyDescent="0.25">
      <c r="A369" s="13"/>
      <c r="B369" s="13"/>
      <c r="C369" s="13"/>
      <c r="D369" s="13"/>
      <c r="E369" s="13"/>
      <c r="F369" s="13"/>
      <c r="G369" s="13"/>
      <c r="H369" s="13"/>
      <c r="I369" s="13"/>
      <c r="J369" s="13"/>
      <c r="K369" s="13"/>
    </row>
    <row r="370" spans="1:11" s="12" customFormat="1" x14ac:dyDescent="0.25">
      <c r="A370" s="13"/>
      <c r="B370" s="13"/>
      <c r="C370" s="13"/>
      <c r="D370" s="13"/>
      <c r="E370" s="13"/>
      <c r="F370" s="13"/>
      <c r="G370" s="13"/>
      <c r="H370" s="13"/>
      <c r="I370" s="13"/>
      <c r="J370" s="13"/>
      <c r="K370" s="13"/>
    </row>
    <row r="371" spans="1:11" s="12" customFormat="1" x14ac:dyDescent="0.25">
      <c r="A371" s="13"/>
      <c r="B371" s="13"/>
      <c r="C371" s="13"/>
      <c r="D371" s="13"/>
      <c r="E371" s="13"/>
      <c r="F371" s="13"/>
      <c r="G371" s="13"/>
      <c r="H371" s="13"/>
      <c r="I371" s="13"/>
      <c r="J371" s="13"/>
      <c r="K371" s="13"/>
    </row>
    <row r="372" spans="1:11" s="12" customFormat="1" x14ac:dyDescent="0.25">
      <c r="A372" s="13"/>
      <c r="B372" s="13"/>
      <c r="C372" s="13"/>
      <c r="D372" s="13"/>
      <c r="E372" s="13"/>
      <c r="F372" s="13"/>
      <c r="G372" s="13"/>
      <c r="H372" s="13"/>
      <c r="I372" s="13"/>
      <c r="J372" s="13"/>
      <c r="K372" s="13"/>
    </row>
    <row r="373" spans="1:11" s="12" customFormat="1" x14ac:dyDescent="0.25">
      <c r="A373" s="13"/>
      <c r="B373" s="13"/>
      <c r="C373" s="13"/>
      <c r="D373" s="13"/>
      <c r="E373" s="13"/>
      <c r="F373" s="13"/>
      <c r="G373" s="13"/>
      <c r="H373" s="13"/>
      <c r="I373" s="13"/>
      <c r="J373" s="13"/>
      <c r="K373" s="13"/>
    </row>
    <row r="374" spans="1:11" s="12" customFormat="1" x14ac:dyDescent="0.25">
      <c r="A374" s="13"/>
      <c r="B374" s="13"/>
      <c r="C374" s="13"/>
      <c r="D374" s="13"/>
      <c r="E374" s="13"/>
      <c r="F374" s="13"/>
      <c r="G374" s="13"/>
      <c r="H374" s="13"/>
      <c r="I374" s="13"/>
      <c r="J374" s="13"/>
      <c r="K374" s="13"/>
    </row>
    <row r="375" spans="1:11" s="12" customFormat="1" x14ac:dyDescent="0.25">
      <c r="A375" s="13"/>
      <c r="B375" s="13"/>
      <c r="C375" s="13"/>
      <c r="D375" s="13"/>
      <c r="E375" s="13"/>
      <c r="F375" s="13"/>
      <c r="G375" s="13"/>
      <c r="H375" s="13"/>
      <c r="I375" s="13"/>
      <c r="J375" s="13"/>
      <c r="K375" s="13"/>
    </row>
    <row r="376" spans="1:11" s="12" customFormat="1" x14ac:dyDescent="0.25">
      <c r="A376" s="13"/>
      <c r="B376" s="13"/>
      <c r="C376" s="13"/>
      <c r="D376" s="13"/>
      <c r="E376" s="13"/>
      <c r="F376" s="13"/>
      <c r="G376" s="13"/>
      <c r="H376" s="13"/>
      <c r="I376" s="13"/>
      <c r="J376" s="13"/>
      <c r="K376" s="13"/>
    </row>
    <row r="377" spans="1:11" s="12" customFormat="1" x14ac:dyDescent="0.25">
      <c r="A377" s="13"/>
      <c r="B377" s="13"/>
      <c r="C377" s="13"/>
      <c r="D377" s="13"/>
      <c r="E377" s="13"/>
      <c r="F377" s="13"/>
      <c r="G377" s="13"/>
      <c r="H377" s="13"/>
      <c r="I377" s="13"/>
      <c r="J377" s="13"/>
      <c r="K377" s="13"/>
    </row>
    <row r="378" spans="1:11" s="12" customFormat="1" x14ac:dyDescent="0.25">
      <c r="A378" s="13"/>
      <c r="B378" s="13"/>
      <c r="C378" s="13"/>
      <c r="D378" s="13"/>
      <c r="E378" s="13"/>
      <c r="F378" s="13"/>
      <c r="G378" s="13"/>
      <c r="H378" s="13"/>
      <c r="I378" s="13"/>
      <c r="J378" s="13"/>
      <c r="K378" s="13"/>
    </row>
    <row r="379" spans="1:11" s="12" customFormat="1" x14ac:dyDescent="0.25">
      <c r="A379" s="13"/>
      <c r="B379" s="13"/>
      <c r="C379" s="13"/>
      <c r="D379" s="13"/>
      <c r="E379" s="13"/>
      <c r="F379" s="13"/>
      <c r="G379" s="13"/>
      <c r="H379" s="13"/>
      <c r="I379" s="13"/>
      <c r="J379" s="13"/>
      <c r="K379" s="13"/>
    </row>
    <row r="380" spans="1:11" s="12" customFormat="1" x14ac:dyDescent="0.25">
      <c r="A380" s="13"/>
      <c r="B380" s="13"/>
      <c r="C380" s="13"/>
      <c r="D380" s="13"/>
      <c r="E380" s="13"/>
      <c r="F380" s="13"/>
      <c r="G380" s="13"/>
      <c r="H380" s="13"/>
      <c r="I380" s="13"/>
      <c r="J380" s="13"/>
      <c r="K380" s="13"/>
    </row>
    <row r="381" spans="1:11" s="12" customFormat="1" x14ac:dyDescent="0.25">
      <c r="A381" s="13"/>
      <c r="B381" s="13"/>
      <c r="C381" s="13"/>
      <c r="D381" s="13"/>
      <c r="E381" s="13"/>
      <c r="F381" s="13"/>
      <c r="G381" s="13"/>
      <c r="H381" s="13"/>
      <c r="I381" s="13"/>
      <c r="J381" s="13"/>
      <c r="K381" s="13"/>
    </row>
    <row r="382" spans="1:11" s="12" customFormat="1" x14ac:dyDescent="0.25">
      <c r="A382" s="13"/>
      <c r="B382" s="13"/>
      <c r="C382" s="13"/>
      <c r="D382" s="13"/>
      <c r="E382" s="13"/>
      <c r="F382" s="13"/>
      <c r="G382" s="13"/>
      <c r="H382" s="13"/>
      <c r="I382" s="13"/>
      <c r="J382" s="13"/>
      <c r="K382" s="13"/>
    </row>
    <row r="383" spans="1:11" s="12" customFormat="1" x14ac:dyDescent="0.25">
      <c r="A383" s="13"/>
      <c r="B383" s="13"/>
      <c r="C383" s="13"/>
      <c r="D383" s="13"/>
      <c r="E383" s="13"/>
      <c r="F383" s="13"/>
      <c r="G383" s="13"/>
      <c r="H383" s="13"/>
      <c r="I383" s="13"/>
      <c r="J383" s="13"/>
      <c r="K383" s="13"/>
    </row>
    <row r="384" spans="1:11" s="12" customFormat="1" x14ac:dyDescent="0.25">
      <c r="A384" s="13"/>
      <c r="B384" s="13"/>
      <c r="C384" s="13"/>
      <c r="D384" s="13"/>
      <c r="E384" s="13"/>
      <c r="F384" s="13"/>
      <c r="G384" s="13"/>
      <c r="H384" s="13"/>
      <c r="I384" s="13"/>
      <c r="J384" s="13"/>
      <c r="K384" s="13"/>
    </row>
    <row r="385" spans="1:11" s="12" customFormat="1" x14ac:dyDescent="0.25">
      <c r="A385" s="13"/>
      <c r="B385" s="13"/>
      <c r="C385" s="13"/>
      <c r="D385" s="13"/>
      <c r="E385" s="13"/>
      <c r="F385" s="13"/>
      <c r="G385" s="13"/>
      <c r="H385" s="13"/>
      <c r="I385" s="13"/>
      <c r="J385" s="13"/>
      <c r="K385" s="13"/>
    </row>
    <row r="386" spans="1:11" s="12" customFormat="1" x14ac:dyDescent="0.25">
      <c r="A386" s="13"/>
      <c r="B386" s="13"/>
      <c r="C386" s="13"/>
      <c r="D386" s="13"/>
      <c r="E386" s="13"/>
      <c r="F386" s="13"/>
      <c r="G386" s="13"/>
      <c r="H386" s="13"/>
      <c r="I386" s="13"/>
      <c r="J386" s="13"/>
      <c r="K386" s="13"/>
    </row>
    <row r="387" spans="1:11" s="12" customFormat="1" x14ac:dyDescent="0.25">
      <c r="A387" s="13"/>
      <c r="B387" s="13"/>
      <c r="C387" s="13"/>
      <c r="D387" s="13"/>
      <c r="E387" s="13"/>
      <c r="F387" s="13"/>
      <c r="G387" s="13"/>
      <c r="H387" s="13"/>
      <c r="I387" s="13"/>
      <c r="J387" s="13"/>
      <c r="K387" s="13"/>
    </row>
    <row r="388" spans="1:11" s="12" customFormat="1" x14ac:dyDescent="0.25">
      <c r="A388" s="13"/>
      <c r="B388" s="13"/>
      <c r="C388" s="13"/>
      <c r="D388" s="13"/>
      <c r="E388" s="13"/>
      <c r="F388" s="13"/>
      <c r="G388" s="13"/>
      <c r="H388" s="13"/>
      <c r="I388" s="13"/>
      <c r="J388" s="13"/>
      <c r="K388" s="13"/>
    </row>
    <row r="389" spans="1:11" s="12" customFormat="1" x14ac:dyDescent="0.25">
      <c r="A389" s="13"/>
      <c r="B389" s="13"/>
      <c r="C389" s="13"/>
      <c r="D389" s="13"/>
      <c r="E389" s="13"/>
      <c r="F389" s="13"/>
      <c r="G389" s="13"/>
      <c r="H389" s="13"/>
      <c r="I389" s="13"/>
      <c r="J389" s="13"/>
      <c r="K389" s="13"/>
    </row>
    <row r="390" spans="1:11" s="12" customFormat="1" x14ac:dyDescent="0.25">
      <c r="A390" s="13"/>
      <c r="B390" s="13"/>
      <c r="C390" s="13"/>
      <c r="D390" s="13"/>
      <c r="E390" s="13"/>
      <c r="F390" s="13"/>
      <c r="G390" s="13"/>
      <c r="H390" s="13"/>
      <c r="I390" s="13"/>
      <c r="J390" s="13"/>
      <c r="K390" s="13"/>
    </row>
    <row r="391" spans="1:11" s="12" customFormat="1" x14ac:dyDescent="0.25">
      <c r="A391" s="13"/>
      <c r="B391" s="13"/>
      <c r="C391" s="13"/>
      <c r="D391" s="13"/>
      <c r="E391" s="13"/>
      <c r="F391" s="13"/>
      <c r="G391" s="13"/>
      <c r="H391" s="13"/>
      <c r="I391" s="13"/>
      <c r="J391" s="13"/>
      <c r="K391" s="13"/>
    </row>
    <row r="392" spans="1:11" s="12" customFormat="1" x14ac:dyDescent="0.25">
      <c r="A392" s="13"/>
      <c r="B392" s="13"/>
      <c r="C392" s="13"/>
      <c r="D392" s="13"/>
      <c r="E392" s="13"/>
      <c r="F392" s="13"/>
      <c r="G392" s="13"/>
      <c r="H392" s="13"/>
      <c r="I392" s="13"/>
      <c r="J392" s="13"/>
      <c r="K392" s="13"/>
    </row>
    <row r="393" spans="1:11" s="12" customFormat="1" x14ac:dyDescent="0.25">
      <c r="A393" s="13"/>
      <c r="B393" s="13"/>
      <c r="C393" s="13"/>
      <c r="D393" s="13"/>
      <c r="E393" s="13"/>
      <c r="F393" s="13"/>
      <c r="G393" s="13"/>
      <c r="H393" s="13"/>
      <c r="I393" s="13"/>
      <c r="J393" s="13"/>
      <c r="K393" s="13"/>
    </row>
    <row r="394" spans="1:11" s="12" customFormat="1" x14ac:dyDescent="0.25">
      <c r="A394" s="13"/>
      <c r="B394" s="13"/>
      <c r="C394" s="13"/>
      <c r="D394" s="13"/>
      <c r="E394" s="13"/>
      <c r="F394" s="13"/>
      <c r="G394" s="13"/>
      <c r="H394" s="13"/>
      <c r="I394" s="13"/>
      <c r="J394" s="13"/>
      <c r="K394" s="13"/>
    </row>
    <row r="395" spans="1:11" s="12" customFormat="1" x14ac:dyDescent="0.25">
      <c r="A395" s="13"/>
      <c r="B395" s="13"/>
      <c r="C395" s="13"/>
      <c r="D395" s="13"/>
      <c r="E395" s="13"/>
      <c r="F395" s="13"/>
      <c r="G395" s="13"/>
      <c r="H395" s="13"/>
      <c r="I395" s="13"/>
      <c r="J395" s="13"/>
      <c r="K395" s="13"/>
    </row>
    <row r="396" spans="1:11" s="12" customFormat="1" x14ac:dyDescent="0.25">
      <c r="A396" s="13"/>
      <c r="B396" s="13"/>
      <c r="C396" s="13"/>
      <c r="D396" s="13"/>
      <c r="E396" s="13"/>
      <c r="F396" s="13"/>
      <c r="G396" s="13"/>
      <c r="H396" s="13"/>
      <c r="I396" s="13"/>
      <c r="J396" s="13"/>
      <c r="K396" s="13"/>
    </row>
    <row r="397" spans="1:11" s="12" customFormat="1" x14ac:dyDescent="0.25">
      <c r="A397" s="13"/>
      <c r="B397" s="13"/>
      <c r="C397" s="13"/>
      <c r="D397" s="13"/>
      <c r="E397" s="13"/>
      <c r="F397" s="13"/>
      <c r="G397" s="13"/>
      <c r="H397" s="13"/>
      <c r="I397" s="13"/>
      <c r="J397" s="13"/>
      <c r="K397" s="13"/>
    </row>
    <row r="398" spans="1:11" s="12" customFormat="1" x14ac:dyDescent="0.25">
      <c r="A398" s="13"/>
      <c r="B398" s="13"/>
      <c r="C398" s="13"/>
      <c r="D398" s="13"/>
      <c r="E398" s="13"/>
      <c r="F398" s="13"/>
      <c r="G398" s="13"/>
      <c r="H398" s="13"/>
      <c r="I398" s="13"/>
      <c r="J398" s="13"/>
      <c r="K398" s="13"/>
    </row>
    <row r="399" spans="1:11" s="12" customFormat="1" x14ac:dyDescent="0.25">
      <c r="A399" s="13"/>
      <c r="B399" s="13"/>
      <c r="C399" s="13"/>
      <c r="D399" s="13"/>
      <c r="E399" s="13"/>
      <c r="F399" s="13"/>
      <c r="G399" s="13"/>
      <c r="H399" s="13"/>
      <c r="I399" s="13"/>
      <c r="J399" s="13"/>
      <c r="K399" s="13"/>
    </row>
    <row r="400" spans="1:11" s="12" customFormat="1" x14ac:dyDescent="0.25">
      <c r="A400" s="13"/>
      <c r="B400" s="13"/>
      <c r="C400" s="13"/>
      <c r="D400" s="13"/>
      <c r="E400" s="13"/>
      <c r="F400" s="13"/>
      <c r="G400" s="13"/>
      <c r="H400" s="13"/>
      <c r="I400" s="13"/>
      <c r="J400" s="13"/>
      <c r="K400" s="13"/>
    </row>
    <row r="401" spans="1:11" s="12" customFormat="1" x14ac:dyDescent="0.25">
      <c r="A401" s="13"/>
      <c r="B401" s="13"/>
      <c r="C401" s="13"/>
      <c r="D401" s="13"/>
      <c r="E401" s="13"/>
      <c r="F401" s="13"/>
      <c r="G401" s="13"/>
      <c r="H401" s="13"/>
      <c r="I401" s="13"/>
      <c r="J401" s="13"/>
      <c r="K401" s="13"/>
    </row>
    <row r="402" spans="1:11" s="12" customFormat="1" x14ac:dyDescent="0.25">
      <c r="A402" s="13"/>
      <c r="B402" s="13"/>
      <c r="C402" s="13"/>
      <c r="D402" s="13"/>
      <c r="E402" s="13"/>
      <c r="F402" s="13"/>
      <c r="G402" s="13"/>
      <c r="H402" s="13"/>
      <c r="I402" s="13"/>
      <c r="J402" s="13"/>
      <c r="K402" s="13"/>
    </row>
    <row r="403" spans="1:11" s="12" customFormat="1" x14ac:dyDescent="0.25">
      <c r="A403" s="13"/>
      <c r="B403" s="13"/>
      <c r="C403" s="13"/>
      <c r="D403" s="13"/>
      <c r="E403" s="13"/>
      <c r="F403" s="13"/>
      <c r="G403" s="13"/>
      <c r="H403" s="13"/>
      <c r="I403" s="13"/>
      <c r="J403" s="13"/>
      <c r="K403" s="13"/>
    </row>
    <row r="404" spans="1:11" s="12" customFormat="1" x14ac:dyDescent="0.25">
      <c r="A404" s="13"/>
      <c r="B404" s="13"/>
      <c r="C404" s="13"/>
      <c r="D404" s="13"/>
      <c r="E404" s="13"/>
      <c r="F404" s="13"/>
      <c r="G404" s="13"/>
      <c r="H404" s="13"/>
      <c r="I404" s="13"/>
      <c r="J404" s="13"/>
      <c r="K404" s="13"/>
    </row>
    <row r="405" spans="1:11" s="12" customFormat="1" x14ac:dyDescent="0.25">
      <c r="A405" s="13"/>
      <c r="B405" s="13"/>
      <c r="C405" s="13"/>
      <c r="D405" s="13"/>
      <c r="E405" s="13"/>
      <c r="F405" s="13"/>
      <c r="G405" s="13"/>
      <c r="H405" s="13"/>
      <c r="I405" s="13"/>
      <c r="J405" s="13"/>
      <c r="K405" s="13"/>
    </row>
    <row r="406" spans="1:11" s="12" customFormat="1" x14ac:dyDescent="0.25">
      <c r="A406" s="13"/>
      <c r="B406" s="13"/>
      <c r="C406" s="13"/>
      <c r="D406" s="13"/>
      <c r="E406" s="13"/>
      <c r="F406" s="13"/>
      <c r="G406" s="13"/>
      <c r="H406" s="13"/>
      <c r="I406" s="13"/>
      <c r="J406" s="13"/>
      <c r="K406" s="13"/>
    </row>
    <row r="407" spans="1:11" s="12" customFormat="1" x14ac:dyDescent="0.25">
      <c r="A407" s="13"/>
      <c r="B407" s="13"/>
      <c r="C407" s="13"/>
      <c r="D407" s="13"/>
      <c r="E407" s="13"/>
      <c r="F407" s="13"/>
      <c r="G407" s="13"/>
      <c r="H407" s="13"/>
      <c r="I407" s="13"/>
      <c r="J407" s="13"/>
      <c r="K407" s="13"/>
    </row>
    <row r="408" spans="1:11" s="12" customFormat="1" x14ac:dyDescent="0.25">
      <c r="A408" s="13"/>
      <c r="B408" s="13"/>
      <c r="C408" s="13"/>
      <c r="D408" s="13"/>
      <c r="E408" s="13"/>
      <c r="F408" s="13"/>
      <c r="G408" s="13"/>
      <c r="H408" s="13"/>
      <c r="I408" s="13"/>
      <c r="J408" s="13"/>
      <c r="K408" s="13"/>
    </row>
    <row r="409" spans="1:11" s="12" customFormat="1" x14ac:dyDescent="0.25">
      <c r="A409" s="13"/>
      <c r="B409" s="13"/>
      <c r="C409" s="13"/>
      <c r="D409" s="13"/>
      <c r="E409" s="13"/>
      <c r="F409" s="13"/>
      <c r="G409" s="13"/>
      <c r="H409" s="13"/>
      <c r="I409" s="13"/>
      <c r="J409" s="13"/>
      <c r="K409" s="13"/>
    </row>
    <row r="410" spans="1:11" s="12" customFormat="1" x14ac:dyDescent="0.25">
      <c r="A410" s="13"/>
      <c r="B410" s="13"/>
      <c r="C410" s="13"/>
      <c r="D410" s="13"/>
      <c r="E410" s="13"/>
      <c r="F410" s="13"/>
      <c r="G410" s="13"/>
      <c r="H410" s="13"/>
      <c r="I410" s="13"/>
      <c r="J410" s="13"/>
      <c r="K410" s="13"/>
    </row>
    <row r="411" spans="1:11" s="12" customFormat="1" x14ac:dyDescent="0.25">
      <c r="A411" s="13"/>
      <c r="B411" s="13"/>
      <c r="C411" s="13"/>
      <c r="D411" s="13"/>
      <c r="E411" s="13"/>
      <c r="F411" s="13"/>
      <c r="G411" s="13"/>
      <c r="H411" s="13"/>
      <c r="I411" s="13"/>
      <c r="J411" s="13"/>
      <c r="K411" s="13"/>
    </row>
    <row r="412" spans="1:11" s="12" customFormat="1" x14ac:dyDescent="0.25">
      <c r="A412" s="13"/>
      <c r="B412" s="13"/>
      <c r="C412" s="13"/>
      <c r="D412" s="13"/>
      <c r="E412" s="13"/>
      <c r="F412" s="13"/>
      <c r="G412" s="13"/>
      <c r="H412" s="13"/>
      <c r="I412" s="13"/>
      <c r="J412" s="13"/>
      <c r="K412" s="13"/>
    </row>
    <row r="413" spans="1:11" s="12" customFormat="1" x14ac:dyDescent="0.25">
      <c r="A413" s="13"/>
      <c r="B413" s="13"/>
      <c r="C413" s="13"/>
      <c r="D413" s="13"/>
      <c r="E413" s="13"/>
      <c r="F413" s="13"/>
      <c r="G413" s="13"/>
      <c r="H413" s="13"/>
      <c r="I413" s="13"/>
      <c r="J413" s="13"/>
      <c r="K413" s="13"/>
    </row>
    <row r="414" spans="1:11" s="12" customFormat="1" x14ac:dyDescent="0.25">
      <c r="A414" s="13"/>
      <c r="B414" s="13"/>
      <c r="C414" s="13"/>
      <c r="D414" s="13"/>
      <c r="E414" s="13"/>
      <c r="F414" s="13"/>
      <c r="G414" s="13"/>
      <c r="H414" s="13"/>
      <c r="I414" s="13"/>
      <c r="J414" s="13"/>
      <c r="K414" s="13"/>
    </row>
    <row r="415" spans="1:11" s="12" customFormat="1" x14ac:dyDescent="0.25">
      <c r="A415" s="13"/>
      <c r="B415" s="13"/>
      <c r="C415" s="13"/>
      <c r="D415" s="13"/>
      <c r="E415" s="13"/>
      <c r="F415" s="13"/>
      <c r="G415" s="13"/>
      <c r="H415" s="13"/>
      <c r="I415" s="13"/>
      <c r="J415" s="13"/>
      <c r="K415" s="13"/>
    </row>
    <row r="416" spans="1:11" s="12" customFormat="1" x14ac:dyDescent="0.25">
      <c r="A416" s="13"/>
      <c r="B416" s="13"/>
      <c r="C416" s="13"/>
      <c r="D416" s="13"/>
      <c r="E416" s="13"/>
      <c r="F416" s="13"/>
      <c r="G416" s="13"/>
      <c r="H416" s="13"/>
      <c r="I416" s="13"/>
      <c r="J416" s="13"/>
      <c r="K416" s="13"/>
    </row>
    <row r="417" spans="1:11" s="12" customFormat="1" x14ac:dyDescent="0.25">
      <c r="A417" s="13"/>
      <c r="B417" s="13"/>
      <c r="C417" s="13"/>
      <c r="D417" s="13"/>
      <c r="E417" s="13"/>
      <c r="F417" s="13"/>
      <c r="G417" s="13"/>
      <c r="H417" s="13"/>
      <c r="I417" s="13"/>
      <c r="J417" s="13"/>
      <c r="K417" s="13"/>
    </row>
    <row r="418" spans="1:11" s="12" customFormat="1" x14ac:dyDescent="0.25">
      <c r="A418" s="13"/>
      <c r="B418" s="13"/>
      <c r="C418" s="13"/>
      <c r="D418" s="13"/>
      <c r="E418" s="13"/>
      <c r="F418" s="13"/>
      <c r="G418" s="13"/>
      <c r="H418" s="13"/>
      <c r="I418" s="13"/>
      <c r="J418" s="13"/>
      <c r="K418" s="13"/>
    </row>
    <row r="419" spans="1:11" s="12" customFormat="1" x14ac:dyDescent="0.25">
      <c r="A419" s="13"/>
      <c r="B419" s="13"/>
      <c r="C419" s="13"/>
      <c r="D419" s="13"/>
      <c r="E419" s="13"/>
      <c r="F419" s="13"/>
      <c r="G419" s="13"/>
      <c r="H419" s="13"/>
      <c r="I419" s="13"/>
      <c r="J419" s="13"/>
      <c r="K419" s="13"/>
    </row>
    <row r="420" spans="1:11" s="12" customFormat="1" x14ac:dyDescent="0.25">
      <c r="A420" s="13"/>
      <c r="B420" s="13"/>
      <c r="C420" s="13"/>
      <c r="D420" s="13"/>
      <c r="E420" s="13"/>
      <c r="F420" s="13"/>
      <c r="G420" s="13"/>
      <c r="H420" s="13"/>
      <c r="I420" s="13"/>
      <c r="J420" s="13"/>
      <c r="K420" s="13"/>
    </row>
    <row r="421" spans="1:11" s="12" customFormat="1" x14ac:dyDescent="0.25">
      <c r="A421" s="13"/>
      <c r="B421" s="13"/>
      <c r="C421" s="13"/>
      <c r="D421" s="13"/>
      <c r="E421" s="13"/>
      <c r="F421" s="13"/>
      <c r="G421" s="13"/>
      <c r="H421" s="13"/>
      <c r="I421" s="13"/>
      <c r="J421" s="13"/>
      <c r="K421" s="13"/>
    </row>
    <row r="422" spans="1:11" s="12" customFormat="1" x14ac:dyDescent="0.25">
      <c r="A422" s="13"/>
      <c r="B422" s="13"/>
      <c r="C422" s="13"/>
      <c r="D422" s="13"/>
      <c r="E422" s="13"/>
      <c r="F422" s="13"/>
      <c r="G422" s="13"/>
      <c r="H422" s="13"/>
      <c r="I422" s="13"/>
      <c r="J422" s="13"/>
      <c r="K422" s="13"/>
    </row>
    <row r="423" spans="1:11" s="12" customFormat="1" x14ac:dyDescent="0.25">
      <c r="A423" s="13"/>
      <c r="B423" s="13"/>
      <c r="C423" s="13"/>
      <c r="D423" s="13"/>
      <c r="E423" s="13"/>
      <c r="F423" s="13"/>
      <c r="G423" s="13"/>
      <c r="H423" s="13"/>
      <c r="I423" s="13"/>
      <c r="J423" s="13"/>
      <c r="K423" s="13"/>
    </row>
    <row r="424" spans="1:11" s="12" customFormat="1" x14ac:dyDescent="0.25">
      <c r="A424" s="13"/>
      <c r="B424" s="13"/>
      <c r="C424" s="13"/>
      <c r="D424" s="13"/>
      <c r="E424" s="13"/>
      <c r="F424" s="13"/>
      <c r="G424" s="13"/>
      <c r="H424" s="13"/>
      <c r="I424" s="13"/>
      <c r="J424" s="13"/>
      <c r="K424" s="13"/>
    </row>
    <row r="425" spans="1:11" s="12" customFormat="1" x14ac:dyDescent="0.25">
      <c r="A425" s="13"/>
      <c r="B425" s="13"/>
      <c r="C425" s="13"/>
      <c r="D425" s="13"/>
      <c r="E425" s="13"/>
      <c r="F425" s="13"/>
      <c r="G425" s="13"/>
      <c r="H425" s="13"/>
      <c r="I425" s="13"/>
      <c r="J425" s="13"/>
      <c r="K425" s="13"/>
    </row>
    <row r="426" spans="1:11" s="12" customFormat="1" x14ac:dyDescent="0.25">
      <c r="A426" s="13"/>
      <c r="B426" s="13"/>
      <c r="C426" s="13"/>
      <c r="D426" s="13"/>
      <c r="E426" s="13"/>
      <c r="F426" s="13"/>
      <c r="G426" s="13"/>
      <c r="H426" s="13"/>
      <c r="I426" s="13"/>
      <c r="J426" s="13"/>
      <c r="K426" s="13"/>
    </row>
    <row r="427" spans="1:11" s="12" customFormat="1" x14ac:dyDescent="0.25">
      <c r="A427" s="13"/>
      <c r="B427" s="13"/>
      <c r="C427" s="13"/>
      <c r="D427" s="13"/>
      <c r="E427" s="13"/>
      <c r="F427" s="13"/>
      <c r="G427" s="13"/>
      <c r="H427" s="13"/>
      <c r="I427" s="13"/>
      <c r="J427" s="13"/>
      <c r="K427" s="13"/>
    </row>
    <row r="428" spans="1:11" s="12" customFormat="1" x14ac:dyDescent="0.25">
      <c r="A428" s="13"/>
      <c r="B428" s="13"/>
      <c r="C428" s="13"/>
      <c r="D428" s="13"/>
      <c r="E428" s="13"/>
      <c r="F428" s="13"/>
      <c r="G428" s="13"/>
      <c r="H428" s="13"/>
      <c r="I428" s="13"/>
      <c r="J428" s="13"/>
      <c r="K428" s="13"/>
    </row>
    <row r="429" spans="1:11" s="12" customFormat="1" x14ac:dyDescent="0.25">
      <c r="A429" s="13"/>
      <c r="B429" s="13"/>
      <c r="C429" s="13"/>
      <c r="D429" s="13"/>
      <c r="E429" s="13"/>
      <c r="F429" s="13"/>
      <c r="G429" s="13"/>
      <c r="H429" s="13"/>
      <c r="I429" s="13"/>
      <c r="J429" s="13"/>
      <c r="K429" s="13"/>
    </row>
    <row r="430" spans="1:11" s="12" customFormat="1" x14ac:dyDescent="0.25">
      <c r="A430" s="13"/>
      <c r="B430" s="13"/>
      <c r="C430" s="13"/>
      <c r="D430" s="13"/>
      <c r="E430" s="13"/>
      <c r="F430" s="13"/>
      <c r="G430" s="13"/>
      <c r="H430" s="13"/>
      <c r="I430" s="13"/>
      <c r="J430" s="13"/>
      <c r="K430" s="13"/>
    </row>
    <row r="431" spans="1:11" s="12" customFormat="1" x14ac:dyDescent="0.25">
      <c r="A431" s="13"/>
      <c r="B431" s="13"/>
      <c r="C431" s="13"/>
      <c r="D431" s="13"/>
      <c r="E431" s="13"/>
      <c r="F431" s="13"/>
      <c r="G431" s="13"/>
      <c r="H431" s="13"/>
      <c r="I431" s="13"/>
      <c r="J431" s="13"/>
      <c r="K431" s="13"/>
    </row>
    <row r="432" spans="1:11" s="12" customFormat="1" x14ac:dyDescent="0.25">
      <c r="A432" s="13"/>
      <c r="B432" s="13"/>
      <c r="C432" s="13"/>
      <c r="D432" s="13"/>
      <c r="E432" s="13"/>
      <c r="F432" s="13"/>
      <c r="G432" s="13"/>
      <c r="H432" s="13"/>
      <c r="I432" s="13"/>
      <c r="J432" s="13"/>
      <c r="K432" s="13"/>
    </row>
    <row r="433" spans="1:11" s="12" customFormat="1" x14ac:dyDescent="0.25">
      <c r="A433" s="13"/>
      <c r="B433" s="13"/>
      <c r="C433" s="13"/>
      <c r="D433" s="13"/>
      <c r="E433" s="13"/>
      <c r="F433" s="13"/>
      <c r="G433" s="13"/>
      <c r="H433" s="13"/>
      <c r="I433" s="13"/>
      <c r="J433" s="13"/>
      <c r="K433" s="13"/>
    </row>
    <row r="434" spans="1:11" s="12" customFormat="1" x14ac:dyDescent="0.25">
      <c r="A434" s="13"/>
      <c r="B434" s="13"/>
      <c r="C434" s="13"/>
      <c r="D434" s="13"/>
      <c r="E434" s="13"/>
      <c r="F434" s="13"/>
      <c r="G434" s="13"/>
      <c r="H434" s="13"/>
      <c r="I434" s="13"/>
      <c r="J434" s="13"/>
      <c r="K434" s="13"/>
    </row>
    <row r="435" spans="1:11" s="12" customFormat="1" x14ac:dyDescent="0.25">
      <c r="A435" s="13"/>
      <c r="B435" s="13"/>
      <c r="C435" s="13"/>
      <c r="D435" s="13"/>
      <c r="E435" s="13"/>
      <c r="F435" s="13"/>
      <c r="G435" s="13"/>
      <c r="H435" s="13"/>
      <c r="I435" s="13"/>
      <c r="J435" s="13"/>
      <c r="K435" s="13"/>
    </row>
    <row r="436" spans="1:11" s="12" customFormat="1" x14ac:dyDescent="0.25">
      <c r="A436" s="13"/>
      <c r="B436" s="13"/>
      <c r="C436" s="13"/>
      <c r="D436" s="13"/>
      <c r="E436" s="13"/>
      <c r="F436" s="13"/>
      <c r="G436" s="13"/>
      <c r="H436" s="13"/>
      <c r="I436" s="13"/>
      <c r="J436" s="13"/>
      <c r="K436" s="13"/>
    </row>
    <row r="437" spans="1:11" s="12" customFormat="1" x14ac:dyDescent="0.25">
      <c r="A437" s="13"/>
      <c r="B437" s="13"/>
      <c r="C437" s="13"/>
      <c r="D437" s="13"/>
      <c r="E437" s="13"/>
      <c r="F437" s="13"/>
      <c r="G437" s="13"/>
      <c r="H437" s="13"/>
      <c r="I437" s="13"/>
      <c r="J437" s="13"/>
      <c r="K437" s="13"/>
    </row>
    <row r="438" spans="1:11" s="12" customFormat="1" x14ac:dyDescent="0.25">
      <c r="A438" s="13"/>
      <c r="B438" s="13"/>
      <c r="C438" s="13"/>
      <c r="D438" s="13"/>
      <c r="E438" s="13"/>
      <c r="F438" s="13"/>
      <c r="G438" s="13"/>
      <c r="H438" s="13"/>
      <c r="I438" s="13"/>
      <c r="J438" s="13"/>
      <c r="K438" s="13"/>
    </row>
    <row r="439" spans="1:11" s="12" customFormat="1" x14ac:dyDescent="0.25">
      <c r="A439" s="13"/>
      <c r="B439" s="13"/>
      <c r="C439" s="13"/>
      <c r="D439" s="13"/>
      <c r="E439" s="13"/>
      <c r="F439" s="13"/>
      <c r="G439" s="13"/>
      <c r="H439" s="13"/>
      <c r="I439" s="13"/>
      <c r="J439" s="13"/>
      <c r="K439" s="13"/>
    </row>
    <row r="440" spans="1:11" s="12" customFormat="1" x14ac:dyDescent="0.25">
      <c r="A440" s="13"/>
      <c r="B440" s="13"/>
      <c r="C440" s="13"/>
      <c r="D440" s="13"/>
      <c r="E440" s="13"/>
      <c r="F440" s="13"/>
      <c r="G440" s="13"/>
      <c r="H440" s="13"/>
      <c r="I440" s="13"/>
      <c r="J440" s="13"/>
      <c r="K440" s="13"/>
    </row>
    <row r="441" spans="1:11" s="12" customFormat="1" x14ac:dyDescent="0.25">
      <c r="A441" s="13"/>
      <c r="B441" s="13"/>
      <c r="C441" s="13"/>
      <c r="D441" s="13"/>
      <c r="E441" s="13"/>
      <c r="F441" s="13"/>
      <c r="G441" s="13"/>
      <c r="H441" s="13"/>
      <c r="I441" s="13"/>
      <c r="J441" s="13"/>
      <c r="K441" s="13"/>
    </row>
    <row r="442" spans="1:11" s="12" customFormat="1" x14ac:dyDescent="0.25">
      <c r="A442" s="13"/>
      <c r="B442" s="13"/>
      <c r="C442" s="13"/>
      <c r="D442" s="13"/>
      <c r="E442" s="13"/>
      <c r="F442" s="13"/>
      <c r="G442" s="13"/>
      <c r="H442" s="13"/>
      <c r="I442" s="13"/>
      <c r="J442" s="13"/>
      <c r="K442" s="13"/>
    </row>
    <row r="443" spans="1:11" s="12" customFormat="1" x14ac:dyDescent="0.25">
      <c r="A443" s="13"/>
      <c r="B443" s="13"/>
      <c r="C443" s="13"/>
      <c r="D443" s="13"/>
      <c r="E443" s="13"/>
      <c r="F443" s="13"/>
      <c r="G443" s="13"/>
      <c r="H443" s="13"/>
      <c r="I443" s="13"/>
      <c r="J443" s="13"/>
      <c r="K443" s="13"/>
    </row>
    <row r="444" spans="1:11" s="12" customFormat="1" x14ac:dyDescent="0.25">
      <c r="A444" s="13"/>
      <c r="B444" s="13"/>
      <c r="C444" s="13"/>
      <c r="D444" s="13"/>
      <c r="E444" s="13"/>
      <c r="F444" s="13"/>
      <c r="G444" s="13"/>
      <c r="H444" s="13"/>
      <c r="I444" s="13"/>
      <c r="J444" s="13"/>
      <c r="K444" s="13"/>
    </row>
    <row r="445" spans="1:11" s="12" customFormat="1" x14ac:dyDescent="0.25">
      <c r="A445" s="13"/>
      <c r="B445" s="13"/>
      <c r="C445" s="13"/>
      <c r="D445" s="13"/>
      <c r="E445" s="13"/>
      <c r="F445" s="13"/>
      <c r="G445" s="13"/>
      <c r="H445" s="13"/>
      <c r="I445" s="13"/>
      <c r="J445" s="13"/>
      <c r="K445" s="13"/>
    </row>
    <row r="446" spans="1:11" s="12" customFormat="1" x14ac:dyDescent="0.25">
      <c r="A446" s="13"/>
      <c r="B446" s="13"/>
      <c r="C446" s="13"/>
      <c r="D446" s="13"/>
      <c r="E446" s="13"/>
      <c r="F446" s="13"/>
      <c r="G446" s="13"/>
      <c r="H446" s="13"/>
      <c r="I446" s="13"/>
      <c r="J446" s="13"/>
      <c r="K446" s="13"/>
    </row>
    <row r="447" spans="1:11" s="12" customFormat="1" x14ac:dyDescent="0.25">
      <c r="A447" s="13"/>
      <c r="B447" s="13"/>
      <c r="C447" s="13"/>
      <c r="D447" s="13"/>
      <c r="E447" s="13"/>
      <c r="F447" s="13"/>
      <c r="G447" s="13"/>
      <c r="H447" s="13"/>
      <c r="I447" s="13"/>
      <c r="J447" s="13"/>
      <c r="K447" s="13"/>
    </row>
    <row r="448" spans="1:11" s="12" customFormat="1" x14ac:dyDescent="0.25">
      <c r="A448" s="13"/>
      <c r="B448" s="13"/>
      <c r="C448" s="13"/>
      <c r="D448" s="13"/>
      <c r="E448" s="13"/>
      <c r="F448" s="13"/>
      <c r="G448" s="13"/>
      <c r="H448" s="13"/>
      <c r="I448" s="13"/>
      <c r="J448" s="13"/>
      <c r="K448" s="13"/>
    </row>
    <row r="449" spans="1:11" s="12" customFormat="1" x14ac:dyDescent="0.25">
      <c r="A449" s="13"/>
      <c r="B449" s="13"/>
      <c r="C449" s="13"/>
      <c r="D449" s="13"/>
      <c r="E449" s="13"/>
      <c r="F449" s="13"/>
      <c r="G449" s="13"/>
      <c r="H449" s="13"/>
      <c r="I449" s="13"/>
      <c r="J449" s="13"/>
      <c r="K449" s="13"/>
    </row>
    <row r="450" spans="1:11" s="12" customFormat="1" x14ac:dyDescent="0.25">
      <c r="A450" s="13"/>
      <c r="B450" s="13"/>
      <c r="C450" s="13"/>
      <c r="D450" s="13"/>
      <c r="E450" s="13"/>
      <c r="F450" s="13"/>
      <c r="G450" s="13"/>
      <c r="H450" s="13"/>
      <c r="I450" s="13"/>
      <c r="J450" s="13"/>
      <c r="K450" s="13"/>
    </row>
    <row r="451" spans="1:11" s="12" customFormat="1" x14ac:dyDescent="0.25">
      <c r="A451" s="13"/>
      <c r="B451" s="13"/>
      <c r="C451" s="13"/>
      <c r="D451" s="13"/>
      <c r="E451" s="13"/>
      <c r="F451" s="13"/>
      <c r="G451" s="13"/>
      <c r="H451" s="13"/>
      <c r="I451" s="13"/>
      <c r="J451" s="13"/>
      <c r="K451" s="13"/>
    </row>
    <row r="452" spans="1:11" s="12" customFormat="1" x14ac:dyDescent="0.25">
      <c r="A452" s="13"/>
      <c r="B452" s="13"/>
      <c r="C452" s="13"/>
      <c r="D452" s="13"/>
      <c r="E452" s="13"/>
      <c r="F452" s="13"/>
      <c r="G452" s="13"/>
      <c r="H452" s="13"/>
      <c r="I452" s="13"/>
      <c r="J452" s="13"/>
      <c r="K452" s="13"/>
    </row>
    <row r="453" spans="1:11" s="12" customFormat="1" x14ac:dyDescent="0.25">
      <c r="A453" s="13"/>
      <c r="B453" s="13"/>
      <c r="C453" s="13"/>
      <c r="D453" s="13"/>
      <c r="E453" s="13"/>
      <c r="F453" s="13"/>
      <c r="G453" s="13"/>
      <c r="H453" s="13"/>
      <c r="I453" s="13"/>
      <c r="J453" s="13"/>
      <c r="K453" s="13"/>
    </row>
    <row r="454" spans="1:11" s="12" customFormat="1" x14ac:dyDescent="0.25">
      <c r="A454" s="13"/>
      <c r="B454" s="13"/>
      <c r="C454" s="13"/>
      <c r="D454" s="13"/>
      <c r="E454" s="13"/>
      <c r="F454" s="13"/>
      <c r="G454" s="13"/>
      <c r="H454" s="13"/>
      <c r="I454" s="13"/>
      <c r="J454" s="13"/>
      <c r="K454" s="13"/>
    </row>
    <row r="455" spans="1:11" s="12" customFormat="1" x14ac:dyDescent="0.25">
      <c r="A455" s="13"/>
      <c r="B455" s="13"/>
      <c r="C455" s="13"/>
      <c r="D455" s="13"/>
      <c r="E455" s="13"/>
      <c r="F455" s="13"/>
      <c r="G455" s="13"/>
      <c r="H455" s="13"/>
      <c r="I455" s="13"/>
      <c r="J455" s="13"/>
      <c r="K455" s="13"/>
    </row>
    <row r="456" spans="1:11" s="12" customFormat="1" x14ac:dyDescent="0.25">
      <c r="A456" s="13"/>
      <c r="B456" s="13"/>
      <c r="C456" s="13"/>
      <c r="D456" s="13"/>
      <c r="E456" s="13"/>
      <c r="F456" s="13"/>
      <c r="G456" s="13"/>
      <c r="H456" s="13"/>
      <c r="I456" s="13"/>
      <c r="J456" s="13"/>
      <c r="K456" s="13"/>
    </row>
    <row r="457" spans="1:11" s="12" customFormat="1" x14ac:dyDescent="0.25">
      <c r="A457" s="13"/>
      <c r="B457" s="13"/>
      <c r="C457" s="13"/>
      <c r="D457" s="13"/>
      <c r="E457" s="13"/>
      <c r="F457" s="13"/>
      <c r="G457" s="13"/>
      <c r="H457" s="13"/>
      <c r="I457" s="13"/>
      <c r="J457" s="13"/>
      <c r="K457" s="13"/>
    </row>
    <row r="458" spans="1:11" s="12" customFormat="1" x14ac:dyDescent="0.25">
      <c r="A458" s="13"/>
      <c r="B458" s="13"/>
      <c r="C458" s="13"/>
      <c r="D458" s="13"/>
      <c r="E458" s="13"/>
      <c r="F458" s="13"/>
      <c r="G458" s="13"/>
      <c r="H458" s="13"/>
      <c r="I458" s="13"/>
      <c r="J458" s="13"/>
      <c r="K458" s="13"/>
    </row>
    <row r="459" spans="1:11" s="12" customFormat="1" x14ac:dyDescent="0.25">
      <c r="A459" s="13"/>
      <c r="B459" s="13"/>
      <c r="C459" s="13"/>
      <c r="D459" s="13"/>
      <c r="E459" s="13"/>
      <c r="F459" s="13"/>
      <c r="G459" s="13"/>
      <c r="H459" s="13"/>
      <c r="I459" s="13"/>
      <c r="J459" s="13"/>
      <c r="K459" s="13"/>
    </row>
    <row r="460" spans="1:11" s="12" customFormat="1" x14ac:dyDescent="0.25">
      <c r="A460" s="13"/>
      <c r="B460" s="13"/>
      <c r="C460" s="13"/>
      <c r="D460" s="13"/>
      <c r="E460" s="13"/>
      <c r="F460" s="13"/>
      <c r="G460" s="13"/>
      <c r="H460" s="13"/>
      <c r="I460" s="13"/>
      <c r="J460" s="13"/>
      <c r="K460" s="13"/>
    </row>
    <row r="461" spans="1:11" s="12" customFormat="1" x14ac:dyDescent="0.25">
      <c r="A461" s="13"/>
      <c r="B461" s="13"/>
      <c r="C461" s="13"/>
      <c r="D461" s="13"/>
      <c r="E461" s="13"/>
      <c r="F461" s="13"/>
      <c r="G461" s="13"/>
      <c r="H461" s="13"/>
      <c r="I461" s="13"/>
      <c r="J461" s="13"/>
      <c r="K461" s="13"/>
    </row>
    <row r="462" spans="1:11" s="12" customFormat="1" x14ac:dyDescent="0.25">
      <c r="A462" s="13"/>
      <c r="B462" s="13"/>
      <c r="C462" s="13"/>
      <c r="D462" s="13"/>
      <c r="E462" s="13"/>
      <c r="F462" s="13"/>
      <c r="G462" s="13"/>
      <c r="H462" s="13"/>
      <c r="I462" s="13"/>
      <c r="J462" s="13"/>
      <c r="K462" s="13"/>
    </row>
    <row r="463" spans="1:11" s="12" customFormat="1" x14ac:dyDescent="0.25">
      <c r="A463" s="13"/>
      <c r="B463" s="13"/>
      <c r="C463" s="13"/>
      <c r="D463" s="13"/>
      <c r="E463" s="13"/>
      <c r="F463" s="13"/>
      <c r="G463" s="13"/>
      <c r="H463" s="13"/>
      <c r="I463" s="13"/>
      <c r="J463" s="13"/>
      <c r="K463" s="13"/>
    </row>
    <row r="464" spans="1:11" s="12" customFormat="1" x14ac:dyDescent="0.25">
      <c r="A464" s="13"/>
      <c r="B464" s="13"/>
      <c r="C464" s="13"/>
      <c r="D464" s="13"/>
      <c r="E464" s="13"/>
      <c r="F464" s="13"/>
      <c r="G464" s="13"/>
      <c r="H464" s="13"/>
      <c r="I464" s="13"/>
      <c r="J464" s="13"/>
      <c r="K464" s="13"/>
    </row>
    <row r="465" spans="1:11" s="12" customFormat="1" x14ac:dyDescent="0.25">
      <c r="A465" s="13"/>
      <c r="B465" s="13"/>
      <c r="C465" s="13"/>
      <c r="D465" s="13"/>
      <c r="E465" s="13"/>
      <c r="F465" s="13"/>
      <c r="G465" s="13"/>
      <c r="H465" s="13"/>
      <c r="I465" s="13"/>
      <c r="J465" s="13"/>
      <c r="K465" s="13"/>
    </row>
    <row r="466" spans="1:11" s="12" customFormat="1" x14ac:dyDescent="0.25">
      <c r="A466" s="13"/>
      <c r="B466" s="13"/>
      <c r="C466" s="13"/>
      <c r="D466" s="13"/>
      <c r="E466" s="13"/>
      <c r="F466" s="13"/>
      <c r="G466" s="13"/>
      <c r="H466" s="13"/>
      <c r="I466" s="13"/>
      <c r="J466" s="13"/>
      <c r="K466" s="13"/>
    </row>
    <row r="467" spans="1:11" s="12" customFormat="1" x14ac:dyDescent="0.25">
      <c r="A467" s="13"/>
      <c r="B467" s="13"/>
      <c r="C467" s="13"/>
      <c r="D467" s="13"/>
      <c r="E467" s="13"/>
      <c r="F467" s="13"/>
      <c r="G467" s="13"/>
      <c r="H467" s="13"/>
      <c r="I467" s="13"/>
      <c r="J467" s="13"/>
      <c r="K467" s="13"/>
    </row>
    <row r="468" spans="1:11" s="12" customFormat="1" x14ac:dyDescent="0.25">
      <c r="A468" s="13"/>
      <c r="B468" s="13"/>
      <c r="C468" s="13"/>
      <c r="D468" s="13"/>
      <c r="E468" s="13"/>
      <c r="F468" s="13"/>
      <c r="G468" s="13"/>
      <c r="H468" s="13"/>
      <c r="I468" s="13"/>
      <c r="J468" s="13"/>
      <c r="K468" s="13"/>
    </row>
    <row r="469" spans="1:11" s="12" customFormat="1" x14ac:dyDescent="0.25">
      <c r="A469" s="13"/>
      <c r="B469" s="13"/>
      <c r="C469" s="13"/>
      <c r="D469" s="13"/>
      <c r="E469" s="13"/>
      <c r="F469" s="13"/>
      <c r="G469" s="13"/>
      <c r="H469" s="13"/>
      <c r="I469" s="13"/>
      <c r="J469" s="13"/>
      <c r="K469" s="13"/>
    </row>
    <row r="470" spans="1:11" s="12" customFormat="1" x14ac:dyDescent="0.25">
      <c r="A470" s="13"/>
      <c r="B470" s="13"/>
      <c r="C470" s="13"/>
      <c r="D470" s="13"/>
      <c r="E470" s="13"/>
      <c r="F470" s="13"/>
      <c r="G470" s="13"/>
      <c r="H470" s="13"/>
      <c r="I470" s="13"/>
      <c r="J470" s="13"/>
      <c r="K470" s="13"/>
    </row>
    <row r="471" spans="1:11" s="12" customFormat="1" x14ac:dyDescent="0.25">
      <c r="A471" s="13"/>
      <c r="B471" s="13"/>
      <c r="C471" s="13"/>
      <c r="D471" s="13"/>
      <c r="E471" s="13"/>
      <c r="F471" s="13"/>
      <c r="G471" s="13"/>
      <c r="H471" s="13"/>
      <c r="I471" s="13"/>
      <c r="J471" s="13"/>
      <c r="K471" s="13"/>
    </row>
    <row r="472" spans="1:11" s="12" customFormat="1" x14ac:dyDescent="0.25">
      <c r="A472" s="13"/>
      <c r="B472" s="13"/>
      <c r="C472" s="13"/>
      <c r="D472" s="13"/>
      <c r="E472" s="13"/>
      <c r="F472" s="13"/>
      <c r="G472" s="13"/>
      <c r="H472" s="13"/>
      <c r="I472" s="13"/>
      <c r="J472" s="13"/>
      <c r="K472" s="13"/>
    </row>
    <row r="473" spans="1:11" s="12" customFormat="1" x14ac:dyDescent="0.25">
      <c r="A473" s="13"/>
      <c r="B473" s="13"/>
      <c r="C473" s="13"/>
      <c r="D473" s="13"/>
      <c r="E473" s="13"/>
      <c r="F473" s="13"/>
      <c r="G473" s="13"/>
      <c r="H473" s="13"/>
      <c r="I473" s="13"/>
      <c r="J473" s="13"/>
      <c r="K473" s="13"/>
    </row>
    <row r="474" spans="1:11" s="12" customFormat="1" x14ac:dyDescent="0.25">
      <c r="A474" s="13"/>
      <c r="B474" s="13"/>
      <c r="C474" s="13"/>
      <c r="D474" s="13"/>
      <c r="E474" s="13"/>
      <c r="F474" s="13"/>
      <c r="G474" s="13"/>
      <c r="H474" s="13"/>
      <c r="I474" s="13"/>
      <c r="J474" s="13"/>
      <c r="K474" s="13"/>
    </row>
    <row r="475" spans="1:11" s="12" customFormat="1" x14ac:dyDescent="0.25">
      <c r="A475" s="13"/>
      <c r="B475" s="13"/>
      <c r="C475" s="13"/>
      <c r="D475" s="13"/>
      <c r="E475" s="13"/>
      <c r="F475" s="13"/>
      <c r="G475" s="13"/>
      <c r="H475" s="13"/>
      <c r="I475" s="13"/>
      <c r="J475" s="13"/>
      <c r="K475" s="13"/>
    </row>
    <row r="476" spans="1:11" s="12" customFormat="1" x14ac:dyDescent="0.25">
      <c r="A476" s="13"/>
      <c r="B476" s="13"/>
      <c r="C476" s="13"/>
      <c r="D476" s="13"/>
      <c r="E476" s="13"/>
      <c r="F476" s="13"/>
      <c r="G476" s="13"/>
      <c r="H476" s="13"/>
      <c r="I476" s="13"/>
      <c r="J476" s="13"/>
      <c r="K476" s="13"/>
    </row>
    <row r="477" spans="1:11" s="12" customFormat="1" x14ac:dyDescent="0.25">
      <c r="A477" s="13"/>
      <c r="B477" s="13"/>
      <c r="C477" s="13"/>
      <c r="D477" s="13"/>
      <c r="E477" s="13"/>
      <c r="F477" s="13"/>
      <c r="G477" s="13"/>
      <c r="H477" s="13"/>
      <c r="I477" s="13"/>
      <c r="J477" s="13"/>
      <c r="K477" s="13"/>
    </row>
    <row r="478" spans="1:11" s="12" customFormat="1" x14ac:dyDescent="0.25">
      <c r="A478" s="13"/>
      <c r="B478" s="13"/>
      <c r="C478" s="13"/>
      <c r="D478" s="13"/>
      <c r="E478" s="13"/>
      <c r="F478" s="13"/>
      <c r="G478" s="13"/>
      <c r="H478" s="13"/>
      <c r="I478" s="13"/>
      <c r="J478" s="13"/>
      <c r="K478" s="13"/>
    </row>
    <row r="479" spans="1:11" s="12" customFormat="1" x14ac:dyDescent="0.25">
      <c r="A479" s="13"/>
      <c r="B479" s="13"/>
      <c r="C479" s="13"/>
      <c r="D479" s="13"/>
      <c r="E479" s="13"/>
      <c r="F479" s="13"/>
      <c r="G479" s="13"/>
      <c r="H479" s="13"/>
      <c r="I479" s="13"/>
      <c r="J479" s="13"/>
      <c r="K479" s="13"/>
    </row>
    <row r="480" spans="1:11" s="12" customFormat="1" x14ac:dyDescent="0.25">
      <c r="A480" s="13"/>
      <c r="B480" s="13"/>
      <c r="C480" s="13"/>
      <c r="D480" s="13"/>
      <c r="E480" s="13"/>
      <c r="F480" s="13"/>
      <c r="G480" s="13"/>
      <c r="H480" s="13"/>
      <c r="I480" s="13"/>
      <c r="J480" s="13"/>
      <c r="K480" s="13"/>
    </row>
    <row r="481" spans="1:11" s="12" customFormat="1" x14ac:dyDescent="0.25">
      <c r="A481" s="13"/>
      <c r="B481" s="13"/>
      <c r="C481" s="13"/>
      <c r="D481" s="13"/>
      <c r="E481" s="13"/>
      <c r="F481" s="13"/>
      <c r="G481" s="13"/>
      <c r="H481" s="13"/>
      <c r="I481" s="13"/>
      <c r="J481" s="13"/>
      <c r="K481" s="13"/>
    </row>
    <row r="482" spans="1:11" s="12" customFormat="1" x14ac:dyDescent="0.25">
      <c r="A482" s="13"/>
      <c r="B482" s="13"/>
      <c r="C482" s="13"/>
      <c r="D482" s="13"/>
      <c r="E482" s="13"/>
      <c r="F482" s="13"/>
      <c r="G482" s="13"/>
      <c r="H482" s="13"/>
      <c r="I482" s="13"/>
      <c r="J482" s="13"/>
      <c r="K482" s="13"/>
    </row>
    <row r="483" spans="1:11" s="12" customFormat="1" x14ac:dyDescent="0.25">
      <c r="A483" s="13"/>
      <c r="B483" s="13"/>
      <c r="C483" s="13"/>
      <c r="D483" s="13"/>
      <c r="E483" s="13"/>
      <c r="F483" s="13"/>
      <c r="G483" s="13"/>
      <c r="H483" s="13"/>
      <c r="I483" s="13"/>
      <c r="J483" s="13"/>
      <c r="K483" s="13"/>
    </row>
    <row r="484" spans="1:11" s="12" customFormat="1" x14ac:dyDescent="0.25">
      <c r="A484" s="13"/>
      <c r="B484" s="13"/>
      <c r="C484" s="13"/>
      <c r="D484" s="13"/>
      <c r="E484" s="13"/>
      <c r="F484" s="13"/>
      <c r="G484" s="13"/>
      <c r="H484" s="13"/>
      <c r="I484" s="13"/>
      <c r="J484" s="13"/>
      <c r="K484" s="13"/>
    </row>
    <row r="485" spans="1:11" s="12" customFormat="1" x14ac:dyDescent="0.25">
      <c r="A485" s="13"/>
      <c r="B485" s="13"/>
      <c r="C485" s="13"/>
      <c r="D485" s="13"/>
      <c r="E485" s="13"/>
      <c r="F485" s="13"/>
      <c r="G485" s="13"/>
      <c r="H485" s="13"/>
      <c r="I485" s="13"/>
      <c r="J485" s="13"/>
      <c r="K485" s="13"/>
    </row>
    <row r="486" spans="1:11" s="12" customFormat="1" x14ac:dyDescent="0.25">
      <c r="A486" s="13"/>
      <c r="B486" s="13"/>
      <c r="C486" s="13"/>
      <c r="D486" s="13"/>
      <c r="E486" s="13"/>
      <c r="F486" s="13"/>
      <c r="G486" s="13"/>
      <c r="H486" s="13"/>
      <c r="I486" s="13"/>
      <c r="J486" s="13"/>
      <c r="K486" s="13"/>
    </row>
    <row r="487" spans="1:11" s="12" customFormat="1" x14ac:dyDescent="0.25">
      <c r="A487" s="13"/>
      <c r="B487" s="13"/>
      <c r="C487" s="13"/>
      <c r="D487" s="13"/>
      <c r="E487" s="13"/>
      <c r="F487" s="13"/>
      <c r="G487" s="13"/>
      <c r="H487" s="13"/>
      <c r="I487" s="13"/>
      <c r="J487" s="13"/>
      <c r="K487" s="13"/>
    </row>
    <row r="488" spans="1:11" s="12" customFormat="1" x14ac:dyDescent="0.25">
      <c r="A488" s="13"/>
      <c r="B488" s="13"/>
      <c r="C488" s="13"/>
      <c r="D488" s="13"/>
      <c r="E488" s="13"/>
      <c r="F488" s="13"/>
      <c r="G488" s="13"/>
      <c r="H488" s="13"/>
      <c r="I488" s="13"/>
      <c r="J488" s="13"/>
      <c r="K488" s="13"/>
    </row>
    <row r="489" spans="1:11" s="12" customFormat="1" x14ac:dyDescent="0.25">
      <c r="A489" s="13"/>
      <c r="B489" s="13"/>
      <c r="C489" s="13"/>
      <c r="D489" s="13"/>
      <c r="E489" s="13"/>
      <c r="F489" s="13"/>
      <c r="G489" s="13"/>
      <c r="H489" s="13"/>
      <c r="I489" s="13"/>
      <c r="J489" s="13"/>
      <c r="K489" s="13"/>
    </row>
    <row r="490" spans="1:11" s="12" customFormat="1" x14ac:dyDescent="0.25">
      <c r="A490" s="13"/>
      <c r="B490" s="13"/>
      <c r="C490" s="13"/>
      <c r="D490" s="13"/>
      <c r="E490" s="13"/>
      <c r="F490" s="13"/>
      <c r="G490" s="13"/>
      <c r="H490" s="13"/>
      <c r="I490" s="13"/>
      <c r="J490" s="13"/>
      <c r="K490" s="13"/>
    </row>
    <row r="491" spans="1:11" s="12" customFormat="1" x14ac:dyDescent="0.25">
      <c r="A491" s="13"/>
      <c r="B491" s="13"/>
      <c r="C491" s="13"/>
      <c r="D491" s="13"/>
      <c r="E491" s="13"/>
      <c r="F491" s="13"/>
      <c r="G491" s="13"/>
      <c r="H491" s="13"/>
      <c r="I491" s="13"/>
      <c r="J491" s="13"/>
      <c r="K491" s="13"/>
    </row>
    <row r="492" spans="1:11" s="12" customFormat="1" x14ac:dyDescent="0.25">
      <c r="A492" s="13"/>
      <c r="B492" s="13"/>
      <c r="C492" s="13"/>
      <c r="D492" s="13"/>
      <c r="E492" s="13"/>
      <c r="F492" s="13"/>
      <c r="G492" s="13"/>
      <c r="H492" s="13"/>
      <c r="I492" s="13"/>
      <c r="J492" s="13"/>
      <c r="K492" s="13"/>
    </row>
    <row r="493" spans="1:11" s="12" customFormat="1" x14ac:dyDescent="0.25">
      <c r="A493" s="13"/>
      <c r="B493" s="13"/>
      <c r="C493" s="13"/>
      <c r="D493" s="13"/>
      <c r="E493" s="13"/>
      <c r="F493" s="13"/>
      <c r="G493" s="13"/>
      <c r="H493" s="13"/>
      <c r="I493" s="13"/>
      <c r="J493" s="13"/>
      <c r="K493" s="13"/>
    </row>
    <row r="494" spans="1:11" s="12" customFormat="1" x14ac:dyDescent="0.25">
      <c r="A494" s="13"/>
      <c r="B494" s="13"/>
      <c r="C494" s="13"/>
      <c r="D494" s="13"/>
      <c r="E494" s="13"/>
      <c r="F494" s="13"/>
      <c r="G494" s="13"/>
      <c r="H494" s="13"/>
      <c r="I494" s="13"/>
      <c r="J494" s="13"/>
      <c r="K494" s="13"/>
    </row>
    <row r="495" spans="1:11" s="12" customFormat="1" x14ac:dyDescent="0.25">
      <c r="A495" s="13"/>
      <c r="B495" s="13"/>
      <c r="C495" s="13"/>
      <c r="D495" s="13"/>
      <c r="E495" s="13"/>
      <c r="F495" s="13"/>
      <c r="G495" s="13"/>
      <c r="H495" s="13"/>
      <c r="I495" s="13"/>
      <c r="J495" s="13"/>
      <c r="K495" s="13"/>
    </row>
    <row r="496" spans="1:11" s="12" customFormat="1" x14ac:dyDescent="0.25">
      <c r="A496" s="13"/>
      <c r="B496" s="13"/>
      <c r="C496" s="13"/>
      <c r="D496" s="13"/>
      <c r="E496" s="13"/>
      <c r="F496" s="13"/>
      <c r="G496" s="13"/>
      <c r="H496" s="13"/>
      <c r="I496" s="13"/>
      <c r="J496" s="13"/>
      <c r="K496" s="13"/>
    </row>
    <row r="497" spans="1:11" s="12" customFormat="1" x14ac:dyDescent="0.25">
      <c r="A497" s="13"/>
      <c r="B497" s="13"/>
      <c r="C497" s="13"/>
      <c r="D497" s="13"/>
      <c r="E497" s="13"/>
      <c r="F497" s="13"/>
      <c r="G497" s="13"/>
      <c r="H497" s="13"/>
      <c r="I497" s="13"/>
      <c r="J497" s="13"/>
      <c r="K497" s="13"/>
    </row>
    <row r="498" spans="1:11" s="12" customFormat="1" x14ac:dyDescent="0.25">
      <c r="A498" s="20"/>
      <c r="B498" s="20"/>
      <c r="C498" s="20"/>
      <c r="D498" s="20"/>
      <c r="E498" s="20"/>
      <c r="F498" s="20"/>
      <c r="G498" s="20"/>
      <c r="H498" s="20"/>
      <c r="I498" s="20"/>
      <c r="J498" s="20"/>
      <c r="K498" s="13"/>
    </row>
    <row r="499" spans="1:11" s="12" customFormat="1" x14ac:dyDescent="0.25">
      <c r="A499" s="20"/>
      <c r="B499" s="20"/>
      <c r="C499" s="20"/>
      <c r="D499" s="20"/>
      <c r="E499" s="20"/>
      <c r="F499" s="20"/>
      <c r="G499" s="20"/>
      <c r="H499" s="20"/>
      <c r="I499" s="20"/>
      <c r="J499" s="20"/>
      <c r="K499" s="13"/>
    </row>
    <row r="500" spans="1:11" s="12" customFormat="1" x14ac:dyDescent="0.25">
      <c r="A500" s="20"/>
      <c r="B500" s="20"/>
      <c r="C500" s="20"/>
      <c r="D500" s="20"/>
      <c r="E500" s="20"/>
      <c r="F500" s="20"/>
      <c r="G500" s="20"/>
      <c r="H500" s="20"/>
      <c r="I500" s="20"/>
      <c r="J500" s="20"/>
      <c r="K500" s="13"/>
    </row>
    <row r="501" spans="1:11" s="12" customFormat="1" x14ac:dyDescent="0.25">
      <c r="A501" s="20"/>
      <c r="B501" s="20"/>
      <c r="C501" s="20"/>
      <c r="D501" s="20"/>
      <c r="E501" s="20"/>
      <c r="F501" s="20"/>
      <c r="G501" s="20"/>
      <c r="H501" s="20"/>
      <c r="I501" s="20"/>
      <c r="J501" s="20"/>
      <c r="K501" s="13"/>
    </row>
    <row r="502" spans="1:11" s="12" customFormat="1" x14ac:dyDescent="0.25">
      <c r="A502" s="20"/>
      <c r="B502" s="20"/>
      <c r="C502" s="20"/>
      <c r="D502" s="20"/>
      <c r="E502" s="20"/>
      <c r="F502" s="20"/>
      <c r="G502" s="20"/>
      <c r="H502" s="20"/>
      <c r="I502" s="20"/>
      <c r="J502" s="20"/>
      <c r="K502" s="13"/>
    </row>
    <row r="503" spans="1:11" s="12" customFormat="1" x14ac:dyDescent="0.25">
      <c r="A503" s="20"/>
      <c r="B503" s="20"/>
      <c r="C503" s="20"/>
      <c r="D503" s="20"/>
      <c r="E503" s="20"/>
      <c r="F503" s="20"/>
      <c r="G503" s="20"/>
      <c r="H503" s="20"/>
      <c r="I503" s="20"/>
      <c r="J503" s="20"/>
      <c r="K503" s="13"/>
    </row>
    <row r="504" spans="1:11" s="12" customFormat="1" x14ac:dyDescent="0.25">
      <c r="A504" s="20"/>
      <c r="B504" s="20"/>
      <c r="C504" s="20"/>
      <c r="D504" s="20"/>
      <c r="E504" s="20"/>
      <c r="F504" s="20"/>
      <c r="G504" s="20"/>
      <c r="H504" s="20"/>
      <c r="I504" s="20"/>
      <c r="J504" s="20"/>
      <c r="K504" s="13"/>
    </row>
    <row r="505" spans="1:11" s="12" customFormat="1" x14ac:dyDescent="0.25">
      <c r="A505" s="20"/>
      <c r="B505" s="20"/>
      <c r="C505" s="20"/>
      <c r="D505" s="20"/>
      <c r="E505" s="20"/>
      <c r="F505" s="20"/>
      <c r="G505" s="20"/>
      <c r="H505" s="20"/>
      <c r="I505" s="20"/>
      <c r="J505" s="20"/>
      <c r="K505" s="13"/>
    </row>
    <row r="506" spans="1:11" s="12" customFormat="1" x14ac:dyDescent="0.25">
      <c r="A506" s="20"/>
      <c r="B506" s="20"/>
      <c r="C506" s="20"/>
      <c r="D506" s="20"/>
      <c r="E506" s="20"/>
      <c r="F506" s="20"/>
      <c r="G506" s="20"/>
      <c r="H506" s="20"/>
      <c r="I506" s="20"/>
      <c r="J506" s="20"/>
      <c r="K506" s="13"/>
    </row>
    <row r="507" spans="1:11" s="12" customFormat="1" x14ac:dyDescent="0.25">
      <c r="A507" s="20"/>
      <c r="B507" s="20"/>
      <c r="C507" s="20"/>
      <c r="D507" s="20"/>
      <c r="E507" s="20"/>
      <c r="F507" s="20"/>
      <c r="G507" s="20"/>
      <c r="H507" s="20"/>
      <c r="I507" s="20"/>
      <c r="J507" s="20"/>
      <c r="K507" s="13"/>
    </row>
    <row r="508" spans="1:11" s="12" customFormat="1" x14ac:dyDescent="0.25">
      <c r="A508" s="20"/>
      <c r="B508" s="20"/>
      <c r="C508" s="20"/>
      <c r="D508" s="20"/>
      <c r="E508" s="20"/>
      <c r="F508" s="20"/>
      <c r="G508" s="20"/>
      <c r="H508" s="20"/>
      <c r="I508" s="20"/>
      <c r="J508" s="20"/>
      <c r="K508" s="13"/>
    </row>
    <row r="509" spans="1:11" s="12" customFormat="1" x14ac:dyDescent="0.25">
      <c r="A509" s="20"/>
      <c r="B509" s="20"/>
      <c r="C509" s="20"/>
      <c r="D509" s="20"/>
      <c r="E509" s="20"/>
      <c r="F509" s="20"/>
      <c r="G509" s="20"/>
      <c r="H509" s="20"/>
      <c r="I509" s="20"/>
      <c r="J509" s="20"/>
      <c r="K509" s="13"/>
    </row>
    <row r="510" spans="1:11" s="12" customFormat="1" x14ac:dyDescent="0.25">
      <c r="A510" s="20"/>
      <c r="B510" s="20"/>
      <c r="C510" s="20"/>
      <c r="D510" s="20"/>
      <c r="E510" s="20"/>
      <c r="F510" s="20"/>
      <c r="G510" s="20"/>
      <c r="H510" s="20"/>
      <c r="I510" s="20"/>
      <c r="J510" s="20"/>
      <c r="K510" s="13"/>
    </row>
    <row r="511" spans="1:11" s="12" customFormat="1" x14ac:dyDescent="0.25">
      <c r="A511" s="20"/>
      <c r="B511" s="20"/>
      <c r="C511" s="20"/>
      <c r="D511" s="20"/>
      <c r="E511" s="20"/>
      <c r="F511" s="20"/>
      <c r="G511" s="20"/>
      <c r="H511" s="20"/>
      <c r="I511" s="20"/>
      <c r="J511" s="20"/>
      <c r="K511" s="13"/>
    </row>
    <row r="512" spans="1:11" s="12" customFormat="1" x14ac:dyDescent="0.25">
      <c r="A512" s="20"/>
      <c r="B512" s="20"/>
      <c r="C512" s="20"/>
      <c r="D512" s="20"/>
      <c r="E512" s="20"/>
      <c r="F512" s="20"/>
      <c r="G512" s="20"/>
      <c r="H512" s="20"/>
      <c r="I512" s="20"/>
      <c r="J512" s="20"/>
      <c r="K512" s="13"/>
    </row>
    <row r="513" spans="1:11" s="12" customFormat="1" x14ac:dyDescent="0.25">
      <c r="A513" s="20"/>
      <c r="B513" s="20"/>
      <c r="C513" s="20"/>
      <c r="D513" s="20"/>
      <c r="E513" s="20"/>
      <c r="F513" s="20"/>
      <c r="G513" s="20"/>
      <c r="H513" s="20"/>
      <c r="I513" s="20"/>
      <c r="J513" s="20"/>
      <c r="K513" s="13"/>
    </row>
    <row r="514" spans="1:11" s="12" customFormat="1" x14ac:dyDescent="0.25">
      <c r="A514" s="20"/>
      <c r="B514" s="20"/>
      <c r="C514" s="20"/>
      <c r="D514" s="20"/>
      <c r="E514" s="20"/>
      <c r="F514" s="20"/>
      <c r="G514" s="20"/>
      <c r="H514" s="20"/>
      <c r="I514" s="20"/>
      <c r="J514" s="20"/>
      <c r="K514" s="13"/>
    </row>
    <row r="515" spans="1:11" s="12" customFormat="1" x14ac:dyDescent="0.25">
      <c r="A515" s="20"/>
      <c r="B515" s="20"/>
      <c r="C515" s="20"/>
      <c r="D515" s="20"/>
      <c r="E515" s="20"/>
      <c r="F515" s="20"/>
      <c r="G515" s="20"/>
      <c r="H515" s="20"/>
      <c r="I515" s="20"/>
      <c r="J515" s="20"/>
      <c r="K515" s="13"/>
    </row>
    <row r="516" spans="1:11" s="12" customFormat="1" x14ac:dyDescent="0.25">
      <c r="A516" s="20"/>
      <c r="B516" s="20"/>
      <c r="C516" s="20"/>
      <c r="D516" s="20"/>
      <c r="E516" s="20"/>
      <c r="F516" s="20"/>
      <c r="G516" s="20"/>
      <c r="H516" s="20"/>
      <c r="I516" s="20"/>
      <c r="J516" s="20"/>
      <c r="K516" s="13"/>
    </row>
    <row r="517" spans="1:11" s="12" customFormat="1" x14ac:dyDescent="0.25">
      <c r="A517" s="20"/>
      <c r="B517" s="20"/>
      <c r="C517" s="20"/>
      <c r="D517" s="20"/>
      <c r="E517" s="20"/>
      <c r="F517" s="20"/>
      <c r="G517" s="20"/>
      <c r="H517" s="20"/>
      <c r="I517" s="20"/>
      <c r="J517" s="20"/>
      <c r="K517" s="13"/>
    </row>
    <row r="518" spans="1:11" s="12" customFormat="1" x14ac:dyDescent="0.25">
      <c r="A518" s="20"/>
      <c r="B518" s="20"/>
      <c r="C518" s="20"/>
      <c r="D518" s="20"/>
      <c r="E518" s="20"/>
      <c r="F518" s="20"/>
      <c r="G518" s="20"/>
      <c r="H518" s="20"/>
      <c r="I518" s="20"/>
      <c r="J518" s="20"/>
      <c r="K518" s="13"/>
    </row>
    <row r="519" spans="1:11" s="12" customFormat="1" x14ac:dyDescent="0.25">
      <c r="A519" s="20"/>
      <c r="B519" s="20"/>
      <c r="C519" s="20"/>
      <c r="D519" s="20"/>
      <c r="E519" s="20"/>
      <c r="F519" s="20"/>
      <c r="G519" s="20"/>
      <c r="H519" s="20"/>
      <c r="I519" s="20"/>
      <c r="J519" s="20"/>
      <c r="K519" s="13"/>
    </row>
    <row r="520" spans="1:11" s="12" customFormat="1" x14ac:dyDescent="0.25">
      <c r="A520" s="20"/>
      <c r="B520" s="20"/>
      <c r="C520" s="20"/>
      <c r="D520" s="20"/>
      <c r="E520" s="20"/>
      <c r="F520" s="20"/>
      <c r="G520" s="20"/>
      <c r="H520" s="20"/>
      <c r="I520" s="20"/>
      <c r="J520" s="20"/>
      <c r="K520" s="13"/>
    </row>
    <row r="521" spans="1:11" s="12" customFormat="1" x14ac:dyDescent="0.25">
      <c r="A521" s="20"/>
      <c r="B521" s="20"/>
      <c r="C521" s="20"/>
      <c r="D521" s="20"/>
      <c r="E521" s="20"/>
      <c r="F521" s="20"/>
      <c r="G521" s="20"/>
      <c r="H521" s="20"/>
      <c r="I521" s="20"/>
      <c r="J521" s="20"/>
      <c r="K521" s="13"/>
    </row>
    <row r="522" spans="1:11" s="12" customFormat="1" x14ac:dyDescent="0.25">
      <c r="A522" s="13"/>
      <c r="B522" s="13"/>
      <c r="C522" s="13"/>
      <c r="D522" s="13"/>
      <c r="E522" s="13"/>
      <c r="F522" s="13"/>
      <c r="G522" s="13"/>
      <c r="H522" s="13"/>
      <c r="I522" s="13"/>
      <c r="J522" s="13"/>
      <c r="K522" s="13"/>
    </row>
    <row r="523" spans="1:11" s="12" customFormat="1" x14ac:dyDescent="0.25">
      <c r="A523" s="13"/>
      <c r="B523" s="13"/>
      <c r="C523" s="13"/>
      <c r="D523" s="13"/>
      <c r="E523" s="13"/>
      <c r="F523" s="13"/>
      <c r="G523" s="13"/>
      <c r="H523" s="13"/>
      <c r="I523" s="13"/>
      <c r="J523" s="13"/>
      <c r="K523" s="13"/>
    </row>
    <row r="524" spans="1:11" s="12" customFormat="1" x14ac:dyDescent="0.25">
      <c r="A524" s="13"/>
      <c r="B524" s="13"/>
      <c r="C524" s="13"/>
      <c r="D524" s="13"/>
      <c r="E524" s="13"/>
      <c r="F524" s="13"/>
      <c r="G524" s="13"/>
      <c r="H524" s="13"/>
      <c r="I524" s="13"/>
      <c r="J524" s="13"/>
      <c r="K524" s="13"/>
    </row>
    <row r="525" spans="1:11" s="12" customFormat="1" x14ac:dyDescent="0.25">
      <c r="A525" s="13"/>
      <c r="B525" s="13"/>
      <c r="C525" s="13"/>
      <c r="D525" s="13"/>
      <c r="E525" s="13"/>
      <c r="F525" s="13"/>
      <c r="G525" s="13"/>
      <c r="H525" s="13"/>
      <c r="I525" s="13"/>
      <c r="J525" s="13"/>
      <c r="K525" s="13"/>
    </row>
    <row r="526" spans="1:11" s="12" customFormat="1" x14ac:dyDescent="0.25">
      <c r="A526" s="13"/>
      <c r="B526" s="13"/>
      <c r="C526" s="13"/>
      <c r="D526" s="13"/>
      <c r="E526" s="13"/>
      <c r="F526" s="13"/>
      <c r="G526" s="13"/>
      <c r="H526" s="13"/>
      <c r="I526" s="13"/>
      <c r="J526" s="13"/>
      <c r="K526" s="13"/>
    </row>
    <row r="527" spans="1:11" s="12" customFormat="1" x14ac:dyDescent="0.25">
      <c r="A527" s="13"/>
      <c r="B527" s="13"/>
      <c r="C527" s="13"/>
      <c r="D527" s="13"/>
      <c r="E527" s="13"/>
      <c r="F527" s="13"/>
      <c r="G527" s="13"/>
      <c r="H527" s="13"/>
      <c r="I527" s="13"/>
      <c r="J527" s="13"/>
      <c r="K527" s="13"/>
    </row>
    <row r="528" spans="1:11" s="12" customFormat="1" x14ac:dyDescent="0.25">
      <c r="A528" s="13"/>
      <c r="B528" s="13"/>
      <c r="C528" s="13"/>
      <c r="D528" s="13"/>
      <c r="E528" s="13"/>
      <c r="F528" s="13"/>
      <c r="G528" s="13"/>
      <c r="H528" s="13"/>
      <c r="I528" s="13"/>
      <c r="J528" s="13"/>
      <c r="K528" s="13"/>
    </row>
    <row r="529" spans="1:11" s="12" customFormat="1" x14ac:dyDescent="0.25">
      <c r="A529" s="13"/>
      <c r="B529" s="13"/>
      <c r="C529" s="13"/>
      <c r="D529" s="13"/>
      <c r="E529" s="13"/>
      <c r="F529" s="13"/>
      <c r="G529" s="13"/>
      <c r="H529" s="13"/>
      <c r="I529" s="13"/>
      <c r="J529" s="13"/>
      <c r="K529" s="13"/>
    </row>
    <row r="530" spans="1:11" s="12" customFormat="1" x14ac:dyDescent="0.25">
      <c r="A530" s="13"/>
      <c r="B530" s="13"/>
      <c r="C530" s="13"/>
      <c r="D530" s="13"/>
      <c r="E530" s="13"/>
      <c r="F530" s="13"/>
      <c r="G530" s="13"/>
      <c r="H530" s="13"/>
      <c r="I530" s="13"/>
      <c r="J530" s="13"/>
      <c r="K530" s="13"/>
    </row>
    <row r="531" spans="1:11" s="12" customFormat="1" x14ac:dyDescent="0.25">
      <c r="A531" s="13"/>
      <c r="B531" s="13"/>
      <c r="C531" s="13"/>
      <c r="D531" s="13"/>
      <c r="E531" s="13"/>
      <c r="F531" s="13"/>
      <c r="G531" s="13"/>
      <c r="H531" s="13"/>
      <c r="I531" s="13"/>
      <c r="J531" s="13"/>
      <c r="K531" s="13"/>
    </row>
    <row r="532" spans="1:11" s="12" customFormat="1" x14ac:dyDescent="0.25">
      <c r="A532" s="13"/>
      <c r="B532" s="13"/>
      <c r="C532" s="13"/>
      <c r="D532" s="13"/>
      <c r="E532" s="13"/>
      <c r="F532" s="13"/>
      <c r="G532" s="13"/>
      <c r="H532" s="13"/>
      <c r="I532" s="13"/>
      <c r="J532" s="13"/>
      <c r="K532" s="13"/>
    </row>
    <row r="533" spans="1:11" s="12" customFormat="1" x14ac:dyDescent="0.25">
      <c r="A533" s="13"/>
      <c r="B533" s="13"/>
      <c r="C533" s="13"/>
      <c r="D533" s="13"/>
      <c r="E533" s="13"/>
      <c r="F533" s="13"/>
      <c r="G533" s="13"/>
      <c r="H533" s="13"/>
      <c r="I533" s="13"/>
      <c r="J533" s="13"/>
      <c r="K533" s="13"/>
    </row>
    <row r="534" spans="1:11" s="12" customFormat="1" x14ac:dyDescent="0.25">
      <c r="A534" s="13"/>
      <c r="B534" s="13"/>
      <c r="C534" s="13"/>
      <c r="D534" s="13"/>
      <c r="E534" s="13"/>
      <c r="F534" s="13"/>
      <c r="G534" s="13"/>
      <c r="H534" s="13"/>
      <c r="I534" s="13"/>
      <c r="J534" s="13"/>
      <c r="K534" s="13"/>
    </row>
    <row r="535" spans="1:11" s="12" customFormat="1" x14ac:dyDescent="0.25">
      <c r="A535" s="13"/>
      <c r="B535" s="13"/>
      <c r="C535" s="13"/>
      <c r="D535" s="13"/>
      <c r="E535" s="13"/>
      <c r="F535" s="13"/>
      <c r="G535" s="13"/>
      <c r="H535" s="13"/>
      <c r="I535" s="13"/>
      <c r="J535" s="13"/>
      <c r="K535" s="13"/>
    </row>
    <row r="536" spans="1:11" s="12" customFormat="1" x14ac:dyDescent="0.25">
      <c r="A536" s="13"/>
      <c r="B536" s="13"/>
      <c r="C536" s="13"/>
      <c r="D536" s="13"/>
      <c r="E536" s="13"/>
      <c r="F536" s="13"/>
      <c r="G536" s="13"/>
      <c r="H536" s="13"/>
      <c r="I536" s="13"/>
      <c r="J536" s="13"/>
      <c r="K536" s="13"/>
    </row>
    <row r="537" spans="1:11" s="12" customFormat="1" x14ac:dyDescent="0.25">
      <c r="A537" s="13"/>
      <c r="B537" s="13"/>
      <c r="C537" s="13"/>
      <c r="D537" s="13"/>
      <c r="E537" s="13"/>
      <c r="F537" s="13"/>
      <c r="G537" s="13"/>
      <c r="H537" s="13"/>
      <c r="I537" s="13"/>
      <c r="J537" s="13"/>
      <c r="K537" s="13"/>
    </row>
    <row r="538" spans="1:11" s="12" customFormat="1" x14ac:dyDescent="0.25">
      <c r="A538" s="13"/>
      <c r="B538" s="13"/>
      <c r="C538" s="13"/>
      <c r="D538" s="13"/>
      <c r="E538" s="13"/>
      <c r="F538" s="13"/>
      <c r="G538" s="13"/>
      <c r="H538" s="13"/>
      <c r="I538" s="13"/>
      <c r="J538" s="13"/>
      <c r="K538" s="13"/>
    </row>
    <row r="539" spans="1:11" s="12" customFormat="1" x14ac:dyDescent="0.25">
      <c r="A539" s="13"/>
      <c r="B539" s="13"/>
      <c r="C539" s="13"/>
      <c r="D539" s="13"/>
      <c r="E539" s="13"/>
      <c r="F539" s="13"/>
      <c r="G539" s="13"/>
      <c r="H539" s="13"/>
      <c r="I539" s="13"/>
      <c r="J539" s="13"/>
      <c r="K539" s="13"/>
    </row>
    <row r="540" spans="1:11" s="12" customFormat="1" x14ac:dyDescent="0.25">
      <c r="A540" s="13"/>
      <c r="B540" s="13"/>
      <c r="C540" s="13"/>
      <c r="D540" s="13"/>
      <c r="E540" s="13"/>
      <c r="F540" s="13"/>
      <c r="G540" s="13"/>
      <c r="H540" s="13"/>
      <c r="I540" s="13"/>
      <c r="J540" s="13"/>
      <c r="K540" s="13"/>
    </row>
    <row r="541" spans="1:11" s="12" customFormat="1" x14ac:dyDescent="0.25">
      <c r="A541" s="13"/>
      <c r="B541" s="13"/>
      <c r="C541" s="13"/>
      <c r="D541" s="13"/>
      <c r="E541" s="13"/>
      <c r="F541" s="13"/>
      <c r="G541" s="13"/>
      <c r="H541" s="13"/>
      <c r="I541" s="13"/>
      <c r="J541" s="13"/>
      <c r="K541" s="13"/>
    </row>
    <row r="542" spans="1:11" s="12" customFormat="1" x14ac:dyDescent="0.25">
      <c r="A542" s="13"/>
      <c r="B542" s="13"/>
      <c r="C542" s="13"/>
      <c r="D542" s="13"/>
      <c r="E542" s="13"/>
      <c r="F542" s="13"/>
      <c r="G542" s="13"/>
      <c r="H542" s="13"/>
      <c r="I542" s="13"/>
      <c r="J542" s="13"/>
      <c r="K542" s="13"/>
    </row>
    <row r="543" spans="1:11" s="12" customFormat="1" x14ac:dyDescent="0.25">
      <c r="A543" s="13"/>
      <c r="B543" s="13"/>
      <c r="C543" s="13"/>
      <c r="D543" s="13"/>
      <c r="E543" s="13"/>
      <c r="F543" s="13"/>
      <c r="G543" s="13"/>
      <c r="H543" s="13"/>
      <c r="I543" s="13"/>
      <c r="J543" s="13"/>
      <c r="K543" s="13"/>
    </row>
    <row r="544" spans="1:11" s="12" customFormat="1" x14ac:dyDescent="0.25">
      <c r="A544" s="13"/>
      <c r="B544" s="13"/>
      <c r="C544" s="13"/>
      <c r="D544" s="13"/>
      <c r="E544" s="13"/>
      <c r="F544" s="13"/>
      <c r="G544" s="13"/>
      <c r="H544" s="13"/>
      <c r="I544" s="13"/>
      <c r="J544" s="13"/>
      <c r="K544" s="13"/>
    </row>
  </sheetData>
  <mergeCells count="184">
    <mergeCell ref="B50:J50"/>
    <mergeCell ref="B58:J58"/>
    <mergeCell ref="B74:J74"/>
    <mergeCell ref="B82:J82"/>
    <mergeCell ref="B109:J109"/>
    <mergeCell ref="B117:J117"/>
    <mergeCell ref="B133:J133"/>
    <mergeCell ref="B160:J160"/>
    <mergeCell ref="B90:J90"/>
    <mergeCell ref="A91:J91"/>
    <mergeCell ref="A92:J92"/>
    <mergeCell ref="A93:B93"/>
    <mergeCell ref="C93:E93"/>
    <mergeCell ref="F93:H93"/>
    <mergeCell ref="I93:J93"/>
    <mergeCell ref="B79:J79"/>
    <mergeCell ref="B80:J80"/>
    <mergeCell ref="A85:J85"/>
    <mergeCell ref="B87:J87"/>
    <mergeCell ref="B88:J88"/>
    <mergeCell ref="B89:J89"/>
    <mergeCell ref="A83:J83"/>
    <mergeCell ref="A84:J84"/>
    <mergeCell ref="B125:J125"/>
    <mergeCell ref="C24:E24"/>
    <mergeCell ref="F24:H24"/>
    <mergeCell ref="C16:J16"/>
    <mergeCell ref="A17:J17"/>
    <mergeCell ref="B18:J18"/>
    <mergeCell ref="B19:J19"/>
    <mergeCell ref="B20:J20"/>
    <mergeCell ref="C15:J15"/>
    <mergeCell ref="A5:J5"/>
    <mergeCell ref="A6:J6"/>
    <mergeCell ref="A7:J7"/>
    <mergeCell ref="A13:J13"/>
    <mergeCell ref="C14:J14"/>
    <mergeCell ref="B1:J1"/>
    <mergeCell ref="B2:C2"/>
    <mergeCell ref="D2:H2"/>
    <mergeCell ref="B3:C3"/>
    <mergeCell ref="D3:H3"/>
    <mergeCell ref="A4:J4"/>
    <mergeCell ref="B8:J8"/>
    <mergeCell ref="B11:J11"/>
    <mergeCell ref="B12:J12"/>
    <mergeCell ref="A171:J171"/>
    <mergeCell ref="B9:J9"/>
    <mergeCell ref="B10:J10"/>
    <mergeCell ref="B21:J21"/>
    <mergeCell ref="A35:J35"/>
    <mergeCell ref="A36:J36"/>
    <mergeCell ref="B37:J37"/>
    <mergeCell ref="B38:J38"/>
    <mergeCell ref="B39:J39"/>
    <mergeCell ref="B40:J40"/>
    <mergeCell ref="A25:B25"/>
    <mergeCell ref="I25:J25"/>
    <mergeCell ref="A26:J26"/>
    <mergeCell ref="C27:D27"/>
    <mergeCell ref="G27:H27"/>
    <mergeCell ref="I27:J27"/>
    <mergeCell ref="C25:E25"/>
    <mergeCell ref="F25:H25"/>
    <mergeCell ref="E27:F27"/>
    <mergeCell ref="A22:J22"/>
    <mergeCell ref="A23:J23"/>
    <mergeCell ref="A24:B24"/>
    <mergeCell ref="I24:J24"/>
    <mergeCell ref="A134:J134"/>
    <mergeCell ref="B41:J41"/>
    <mergeCell ref="B57:J57"/>
    <mergeCell ref="B49:J49"/>
    <mergeCell ref="B81:J81"/>
    <mergeCell ref="B54:J54"/>
    <mergeCell ref="B55:J55"/>
    <mergeCell ref="B56:J56"/>
    <mergeCell ref="B53:J53"/>
    <mergeCell ref="B47:J47"/>
    <mergeCell ref="B48:J48"/>
    <mergeCell ref="A75:J75"/>
    <mergeCell ref="A76:J76"/>
    <mergeCell ref="B77:J77"/>
    <mergeCell ref="B78:J78"/>
    <mergeCell ref="A43:J43"/>
    <mergeCell ref="A44:J44"/>
    <mergeCell ref="B45:J45"/>
    <mergeCell ref="B46:J46"/>
    <mergeCell ref="A67:J67"/>
    <mergeCell ref="A68:J68"/>
    <mergeCell ref="B69:J69"/>
    <mergeCell ref="B70:J70"/>
    <mergeCell ref="B71:J71"/>
    <mergeCell ref="B42:J42"/>
    <mergeCell ref="B72:J72"/>
    <mergeCell ref="C96:D96"/>
    <mergeCell ref="E96:F96"/>
    <mergeCell ref="G96:H96"/>
    <mergeCell ref="I96:J96"/>
    <mergeCell ref="A102:J102"/>
    <mergeCell ref="A94:B94"/>
    <mergeCell ref="C94:E94"/>
    <mergeCell ref="F94:H94"/>
    <mergeCell ref="I94:J94"/>
    <mergeCell ref="A95:J95"/>
    <mergeCell ref="B73:J73"/>
    <mergeCell ref="A103:J103"/>
    <mergeCell ref="B104:J104"/>
    <mergeCell ref="B105:J105"/>
    <mergeCell ref="B106:J106"/>
    <mergeCell ref="B107:J107"/>
    <mergeCell ref="B108:J108"/>
    <mergeCell ref="A126:J126"/>
    <mergeCell ref="A127:J127"/>
    <mergeCell ref="B128:J128"/>
    <mergeCell ref="A110:J110"/>
    <mergeCell ref="A111:J111"/>
    <mergeCell ref="B112:J112"/>
    <mergeCell ref="B113:J113"/>
    <mergeCell ref="B114:J114"/>
    <mergeCell ref="B115:J115"/>
    <mergeCell ref="B116:J116"/>
    <mergeCell ref="B123:J123"/>
    <mergeCell ref="B124:J124"/>
    <mergeCell ref="B129:J129"/>
    <mergeCell ref="B130:J130"/>
    <mergeCell ref="B132:J132"/>
    <mergeCell ref="A118:J118"/>
    <mergeCell ref="A119:J119"/>
    <mergeCell ref="B120:J120"/>
    <mergeCell ref="B121:J121"/>
    <mergeCell ref="B122:J122"/>
    <mergeCell ref="A145:J145"/>
    <mergeCell ref="A135:J135"/>
    <mergeCell ref="B131:J131"/>
    <mergeCell ref="A148:J148"/>
    <mergeCell ref="C149:D149"/>
    <mergeCell ref="E149:F149"/>
    <mergeCell ref="A153:J153"/>
    <mergeCell ref="A154:J154"/>
    <mergeCell ref="A136:J136"/>
    <mergeCell ref="A137:J137"/>
    <mergeCell ref="A146:B146"/>
    <mergeCell ref="C146:E146"/>
    <mergeCell ref="F146:H146"/>
    <mergeCell ref="I146:J146"/>
    <mergeCell ref="A147:B147"/>
    <mergeCell ref="C147:E147"/>
    <mergeCell ref="F147:H147"/>
    <mergeCell ref="I147:J147"/>
    <mergeCell ref="B141:J141"/>
    <mergeCell ref="B142:J142"/>
    <mergeCell ref="A144:J144"/>
    <mergeCell ref="G149:H149"/>
    <mergeCell ref="I149:J149"/>
    <mergeCell ref="A138:J138"/>
    <mergeCell ref="A139:J139"/>
    <mergeCell ref="B140:J140"/>
    <mergeCell ref="B143:J143"/>
    <mergeCell ref="A169:J169"/>
    <mergeCell ref="A170:J170"/>
    <mergeCell ref="B155:J155"/>
    <mergeCell ref="B156:J156"/>
    <mergeCell ref="B157:J157"/>
    <mergeCell ref="B158:J158"/>
    <mergeCell ref="B164:J164"/>
    <mergeCell ref="B165:J165"/>
    <mergeCell ref="B166:J166"/>
    <mergeCell ref="B167:J167"/>
    <mergeCell ref="B159:J159"/>
    <mergeCell ref="A161:J161"/>
    <mergeCell ref="A162:J162"/>
    <mergeCell ref="B163:J163"/>
    <mergeCell ref="B168:J168"/>
    <mergeCell ref="A51:J51"/>
    <mergeCell ref="A52:J52"/>
    <mergeCell ref="A59:J59"/>
    <mergeCell ref="A60:J60"/>
    <mergeCell ref="B61:J61"/>
    <mergeCell ref="B62:J62"/>
    <mergeCell ref="B63:J63"/>
    <mergeCell ref="B64:J64"/>
    <mergeCell ref="B66:J66"/>
    <mergeCell ref="B65:J65"/>
  </mergeCells>
  <phoneticPr fontId="6" type="noConversion"/>
  <dataValidations xWindow="583" yWindow="483" count="16">
    <dataValidation allowBlank="1" showInputMessage="1" showErrorMessage="1" prompt="Monto ejecutado en el trimestre" sqref="H97:H101 H28:H32 H34 H150:H152"/>
    <dataValidation allowBlank="1" showInputMessage="1" showErrorMessage="1" prompt="Meta alcanzada en el trimestre" sqref="G97:G101 G28:G32 G34 G150:G152"/>
    <dataValidation allowBlank="1" showInputMessage="1" showErrorMessage="1" prompt="Monto presupuestado para el producto" sqref="F28 D32:F32 F97 D100:F101 E29:F31 F150:F152 D34:F34 E98:F99 D97:D99 D150:D152 D28 D30:D31"/>
    <dataValidation allowBlank="1" showInputMessage="1" showErrorMessage="1" prompt="Meta anual del indicador" sqref="E28 C28:C32 E97 C97:C101 C34 C150:C152 E150:E152 D29"/>
    <dataValidation allowBlank="1" showInputMessage="1" showErrorMessage="1" prompt="Nombre del indicador" sqref="B28 B97 B32 B34 B150:B151"/>
    <dataValidation allowBlank="1" showInputMessage="1" showErrorMessage="1" prompt="Nombre de cada producto" sqref="A28 A97 A32 A34 A150:A151"/>
    <dataValidation allowBlank="1" showInputMessage="1" showErrorMessage="1" prompt="¿En qué consiste el programa?" sqref="B19:J19 B88:J88 B141:J141"/>
    <dataValidation allowBlank="1" showInputMessage="1" showErrorMessage="1" prompt="Presupuesto del programa" sqref="A25:C25 F25 A94:C94 F94 A147:C147 F147"/>
    <dataValidation allowBlank="1" showInputMessage="1" showErrorMessage="1" prompt="Oportunidades de mejora identificadas" sqref="A138:J138 A170:J170"/>
    <dataValidation allowBlank="1" showInputMessage="1" showErrorMessage="1" prompt="De existir desvío, explicar razones." sqref="C166:J166 C40:J40 C56:J56 C48:J48 B56:B58 B107:B109 B40:B42 B48:B50 C80:J80 C158:J158 B65:B66 C107:J107 B133 B72:B74 C123:J123 B123:B125 B166:B168 B158:B160 B80:B82 C72:J72 C115:J115 B115:B117 B64:J64"/>
    <dataValidation allowBlank="1" showInputMessage="1" showErrorMessage="1" prompt="1. Describir lo plasmado en el presupuesto_x000a_2. Describir lo alcanzado en términos financieros y de producción " sqref="B39:J39 B55:J55 B47:J47 B79:J79 B106:J106 B165:J165 B157:J157 B63:J63 B114:J114 B122:J122 B71:J71 B130:B132 C130:J130"/>
    <dataValidation allowBlank="1" showInputMessage="1" showErrorMessage="1" prompt="¿En qué consiste el producto? su objetivo" sqref="B38:J38 B54:J54 B46:J46 B78:J78 B105:J105 B164:J164 B156:J156 B62:J62 B129:J129 B121:J121 B70:J70 B113:J113"/>
    <dataValidation allowBlank="1" showInputMessage="1" showErrorMessage="1" prompt="Nombre del producto" sqref="B37:J37 B53:J53 B45:J45 B77:J77 B104:J104 B163:J163 B155:J155 B61:J61 B128:J128 B120:J120 B69:J69 B112:J112"/>
    <dataValidation allowBlank="1" showInputMessage="1" showErrorMessage="1" prompt="¿A quién va dirigido el programa?, ¿qué característica tiene esta población que requiere ser beneficiada?" sqref="B20:J20 B89:J89 B142:J142"/>
    <dataValidation allowBlank="1" showInputMessage="1" prompt="Nombre del capítulo" sqref="B8:J10"/>
    <dataValidation allowBlank="1" sqref="A8"/>
  </dataValidations>
  <pageMargins left="0.7" right="0.7" top="0.75" bottom="0.75" header="0.3" footer="0.3"/>
  <pageSetup scale="55" orientation="portrait"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41E17A14DF0141AA22C47F317262A4" ma:contentTypeVersion="8" ma:contentTypeDescription="Crear nuevo documento." ma:contentTypeScope="" ma:versionID="9c406b375b0b97a58a19c495edc6f1aa">
  <xsd:schema xmlns:xsd="http://www.w3.org/2001/XMLSchema" xmlns:xs="http://www.w3.org/2001/XMLSchema" xmlns:p="http://schemas.microsoft.com/office/2006/metadata/properties" xmlns:ns3="5b62e8f9-f2e8-41d1-84bc-c2093d2f0aef" xmlns:ns4="1b2b147b-8cae-47d0-8de2-f8e7f87d32c5" targetNamespace="http://schemas.microsoft.com/office/2006/metadata/properties" ma:root="true" ma:fieldsID="f005cdfeef85ba611cbc87ebd4c810e4" ns3:_="" ns4:_="">
    <xsd:import namespace="5b62e8f9-f2e8-41d1-84bc-c2093d2f0aef"/>
    <xsd:import namespace="1b2b147b-8cae-47d0-8de2-f8e7f87d32c5"/>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62e8f9-f2e8-41d1-84bc-c2093d2f0a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2b147b-8cae-47d0-8de2-f8e7f87d32c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b62e8f9-f2e8-41d1-84bc-c2093d2f0a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2095F8-F3D9-40B4-B61E-56DB744974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62e8f9-f2e8-41d1-84bc-c2093d2f0aef"/>
    <ds:schemaRef ds:uri="1b2b147b-8cae-47d0-8de2-f8e7f87d32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96C5D2-C8B7-484C-A97E-0D65AC290E6F}">
  <ds:schemaRefs>
    <ds:schemaRef ds:uri="1b2b147b-8cae-47d0-8de2-f8e7f87d32c5"/>
    <ds:schemaRef ds:uri="http://schemas.microsoft.com/office/2006/documentManagement/types"/>
    <ds:schemaRef ds:uri="http://www.w3.org/XML/1998/namespace"/>
    <ds:schemaRef ds:uri="http://purl.org/dc/elements/1.1/"/>
    <ds:schemaRef ds:uri="http://purl.org/dc/dcmitype/"/>
    <ds:schemaRef ds:uri="5b62e8f9-f2e8-41d1-84bc-c2093d2f0aef"/>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9F2B38D-BCC9-4907-9A66-F48E59C061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Segundo Semestre</vt:lpstr>
      <vt:lpstr>'Segundo Semestre'!_Hlk110321804</vt:lpstr>
      <vt:lpstr>'Segundo Semestre'!Área_de_impresión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Misael Zorrilla</cp:lastModifiedBy>
  <cp:lastPrinted>2023-10-20T14:00:24Z</cp:lastPrinted>
  <dcterms:created xsi:type="dcterms:W3CDTF">2021-03-22T15:50:10Z</dcterms:created>
  <dcterms:modified xsi:type="dcterms:W3CDTF">2025-02-24T16:43:53Z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0x010100C441E17A14DF0141AA22C47F317262A4</vt:lpwstr>
  </property>
</Properties>
</file>