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documentos01\Elaboracion de Procemiento Compras\2018\COMPARACIONES DE PRECIOS\AGRICULTURA-CCC-CP-2018-0058\"/>
    </mc:Choice>
  </mc:AlternateContent>
  <bookViews>
    <workbookView xWindow="870" yWindow="360" windowWidth="15585" windowHeight="5580"/>
  </bookViews>
  <sheets>
    <sheet name="REGIONAL NORDESTE" sheetId="1" r:id="rId1"/>
  </sheets>
  <externalReferences>
    <externalReference r:id="rId2"/>
  </externalReferences>
  <definedNames>
    <definedName name="\4">#REF!</definedName>
    <definedName name="\6">#REF!</definedName>
    <definedName name="\A">#REF!</definedName>
    <definedName name="\E">#REF!</definedName>
    <definedName name="\I">#REF!</definedName>
    <definedName name="\M">#REF!</definedName>
    <definedName name="\N">#REF!</definedName>
    <definedName name="\O">#REF!</definedName>
    <definedName name="\U">#REF!</definedName>
    <definedName name="a">#REF!</definedName>
    <definedName name="A520.">#REF!</definedName>
    <definedName name="ANAL_REV.CER">#REF!</definedName>
    <definedName name="IMPERM.">#REF!</definedName>
    <definedName name="MAT_ACERO">#REF!</definedName>
    <definedName name="MAT_AGREGADOS">#REF!</definedName>
    <definedName name="MAT_BLOQUES">#REF!</definedName>
    <definedName name="MAT_CARP.">#REF!</definedName>
    <definedName name="MAT_CEMENTOS">#REF!</definedName>
    <definedName name="MAT_CERRAJ.">#REF!</definedName>
    <definedName name="MAT_HORM._I">#REF!</definedName>
    <definedName name="MAT_MOVTO_TIERR">#REF!</definedName>
    <definedName name="MAT_PINTURA">#REF!</definedName>
    <definedName name="MAT_PINTURAS">#REF!</definedName>
    <definedName name="MAT_PLAFONES">#REF!</definedName>
    <definedName name="MAT_REVEST.">#REF!</definedName>
    <definedName name="MAT_VENTANAS">#REF!</definedName>
    <definedName name="OBRA_MANO">#REF!</definedName>
    <definedName name="PRES_DESAGUES">#REF!</definedName>
    <definedName name="PRES_ESCALERAS">#REF!</definedName>
    <definedName name="PRES_FINO">#REF!</definedName>
    <definedName name="PRES_GASTOS">#REF!</definedName>
    <definedName name="PRES_HORMIGON">#REF!</definedName>
    <definedName name="PRES_M._TIERRAS">#REF!</definedName>
    <definedName name="PRES_MISCEL.">#REF!</definedName>
    <definedName name="PRES_MUROS">#REF!</definedName>
    <definedName name="PRES_OTROS">#REF!</definedName>
    <definedName name="PRES_PAÑETE">#REF!</definedName>
    <definedName name="PRES_PINTURAS">#REF!</definedName>
    <definedName name="PRES_PISOS">#REF!</definedName>
    <definedName name="PRES_PLAFONES">#REF!</definedName>
    <definedName name="PRES_REPLANTEO">#REF!</definedName>
    <definedName name="PRES_REVEST.">#REF!</definedName>
    <definedName name="PRES_TOTAL">#REF!</definedName>
    <definedName name="PRES_VENTANAS">#REF!</definedName>
  </definedNames>
  <calcPr calcId="152511"/>
</workbook>
</file>

<file path=xl/calcChain.xml><?xml version="1.0" encoding="utf-8"?>
<calcChain xmlns="http://schemas.openxmlformats.org/spreadsheetml/2006/main">
  <c r="H397" i="1" l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1" i="1"/>
  <c r="H330" i="1"/>
  <c r="H329" i="1"/>
  <c r="H328" i="1"/>
  <c r="H327" i="1"/>
  <c r="H326" i="1"/>
  <c r="H325" i="1"/>
  <c r="H323" i="1"/>
  <c r="H322" i="1"/>
  <c r="H321" i="1"/>
  <c r="H320" i="1"/>
  <c r="H319" i="1"/>
  <c r="H318" i="1"/>
  <c r="H317" i="1"/>
  <c r="H316" i="1"/>
  <c r="H315" i="1"/>
  <c r="H313" i="1"/>
  <c r="H312" i="1"/>
  <c r="H311" i="1"/>
  <c r="H310" i="1"/>
  <c r="H307" i="1"/>
  <c r="H306" i="1"/>
  <c r="H305" i="1"/>
  <c r="H303" i="1"/>
  <c r="H302" i="1"/>
  <c r="H301" i="1"/>
  <c r="H300" i="1"/>
  <c r="H299" i="1"/>
  <c r="H298" i="1"/>
  <c r="H296" i="1"/>
  <c r="H295" i="1"/>
  <c r="D294" i="1"/>
  <c r="H292" i="1"/>
  <c r="H291" i="1" s="1"/>
  <c r="D290" i="1"/>
  <c r="H290" i="1" s="1"/>
  <c r="H289" i="1" s="1"/>
  <c r="H288" i="1"/>
  <c r="H287" i="1"/>
  <c r="H285" i="1"/>
  <c r="H284" i="1"/>
  <c r="H283" i="1" s="1"/>
  <c r="H282" i="1"/>
  <c r="H281" i="1"/>
  <c r="H280" i="1"/>
  <c r="H279" i="1"/>
  <c r="D277" i="1"/>
  <c r="H277" i="1" s="1"/>
  <c r="D276" i="1"/>
  <c r="D275" i="1"/>
  <c r="H275" i="1" s="1"/>
  <c r="H273" i="1"/>
  <c r="H272" i="1"/>
  <c r="H269" i="1"/>
  <c r="H270" i="1"/>
  <c r="H267" i="1"/>
  <c r="H266" i="1"/>
  <c r="H264" i="1"/>
  <c r="H263" i="1"/>
  <c r="H261" i="1"/>
  <c r="H260" i="1"/>
  <c r="H259" i="1"/>
  <c r="H258" i="1"/>
  <c r="H257" i="1"/>
  <c r="H256" i="1"/>
  <c r="H255" i="1"/>
  <c r="H254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D237" i="1"/>
  <c r="H237" i="1" s="1"/>
  <c r="H236" i="1"/>
  <c r="H235" i="1"/>
  <c r="H234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D220" i="1"/>
  <c r="H219" i="1"/>
  <c r="H218" i="1"/>
  <c r="H216" i="1"/>
  <c r="H215" i="1" s="1"/>
  <c r="H214" i="1"/>
  <c r="H213" i="1"/>
  <c r="H212" i="1" s="1"/>
  <c r="H211" i="1"/>
  <c r="H210" i="1" s="1"/>
  <c r="H209" i="1"/>
  <c r="H208" i="1"/>
  <c r="H207" i="1"/>
  <c r="H204" i="1"/>
  <c r="H203" i="1"/>
  <c r="H202" i="1"/>
  <c r="H201" i="1"/>
  <c r="H200" i="1"/>
  <c r="H199" i="1"/>
  <c r="H196" i="1"/>
  <c r="H195" i="1"/>
  <c r="H194" i="1"/>
  <c r="H192" i="1"/>
  <c r="H191" i="1"/>
  <c r="H190" i="1"/>
  <c r="H189" i="1"/>
  <c r="H188" i="1"/>
  <c r="D187" i="1"/>
  <c r="H185" i="1"/>
  <c r="H184" i="1"/>
  <c r="H183" i="1"/>
  <c r="D182" i="1"/>
  <c r="D181" i="1"/>
  <c r="D180" i="1"/>
  <c r="H180" i="1" s="1"/>
  <c r="H179" i="1"/>
  <c r="D179" i="1"/>
  <c r="D178" i="1"/>
  <c r="H178" i="1" s="1"/>
  <c r="D176" i="1"/>
  <c r="D177" i="1" s="1"/>
  <c r="H177" i="1" s="1"/>
  <c r="D175" i="1"/>
  <c r="H175" i="1" s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3" i="1"/>
  <c r="H152" i="1"/>
  <c r="H151" i="1"/>
  <c r="H150" i="1"/>
  <c r="H149" i="1"/>
  <c r="H148" i="1"/>
  <c r="H147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5" i="1"/>
  <c r="H124" i="1"/>
  <c r="H123" i="1"/>
  <c r="H122" i="1" s="1"/>
  <c r="H121" i="1"/>
  <c r="H120" i="1"/>
  <c r="H119" i="1"/>
  <c r="H118" i="1"/>
  <c r="D116" i="1"/>
  <c r="H115" i="1"/>
  <c r="D113" i="1"/>
  <c r="H113" i="1" s="1"/>
  <c r="D112" i="1"/>
  <c r="H112" i="1" s="1"/>
  <c r="H110" i="1"/>
  <c r="H109" i="1"/>
  <c r="H108" i="1"/>
  <c r="H107" i="1"/>
  <c r="H106" i="1"/>
  <c r="H104" i="1"/>
  <c r="H103" i="1"/>
  <c r="H102" i="1"/>
  <c r="H101" i="1"/>
  <c r="H100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3" i="1"/>
  <c r="H82" i="1"/>
  <c r="H81" i="1"/>
  <c r="D80" i="1"/>
  <c r="H79" i="1"/>
  <c r="D78" i="1"/>
  <c r="H78" i="1" s="1"/>
  <c r="H76" i="1"/>
  <c r="H75" i="1"/>
  <c r="H74" i="1"/>
  <c r="H72" i="1"/>
  <c r="D71" i="1"/>
  <c r="H70" i="1"/>
  <c r="H69" i="1"/>
  <c r="H68" i="1"/>
  <c r="H65" i="1"/>
  <c r="H63" i="1"/>
  <c r="D61" i="1"/>
  <c r="H61" i="1" s="1"/>
  <c r="H60" i="1" s="1"/>
  <c r="D59" i="1"/>
  <c r="H57" i="1"/>
  <c r="H56" i="1" s="1"/>
  <c r="H55" i="1"/>
  <c r="H54" i="1"/>
  <c r="H53" i="1"/>
  <c r="H52" i="1"/>
  <c r="D51" i="1"/>
  <c r="D64" i="1" s="1"/>
  <c r="H50" i="1"/>
  <c r="D48" i="1"/>
  <c r="D47" i="1"/>
  <c r="H47" i="1" s="1"/>
  <c r="H46" i="1"/>
  <c r="H45" i="1"/>
  <c r="H44" i="1"/>
  <c r="H43" i="1"/>
  <c r="H42" i="1"/>
  <c r="H41" i="1"/>
  <c r="D40" i="1"/>
  <c r="H40" i="1" s="1"/>
  <c r="H39" i="1"/>
  <c r="H38" i="1"/>
  <c r="H37" i="1"/>
  <c r="H36" i="1"/>
  <c r="H35" i="1"/>
  <c r="H34" i="1"/>
  <c r="H33" i="1"/>
  <c r="H32" i="1"/>
  <c r="H31" i="1"/>
  <c r="H29" i="1"/>
  <c r="D28" i="1"/>
  <c r="D27" i="1"/>
  <c r="H26" i="1"/>
  <c r="H25" i="1"/>
  <c r="H22" i="1"/>
  <c r="H21" i="1"/>
  <c r="H20" i="1"/>
  <c r="H19" i="1"/>
  <c r="D18" i="1"/>
  <c r="D23" i="1" s="1"/>
  <c r="H23" i="1" s="1"/>
  <c r="H17" i="1"/>
  <c r="H16" i="1"/>
  <c r="H15" i="1"/>
  <c r="H14" i="1"/>
  <c r="H13" i="1"/>
  <c r="H12" i="1"/>
  <c r="H11" i="1"/>
  <c r="H10" i="1"/>
  <c r="H8" i="1"/>
  <c r="H7" i="1"/>
  <c r="H6" i="1"/>
  <c r="H271" i="1" l="1"/>
  <c r="H332" i="1"/>
  <c r="H154" i="1"/>
  <c r="H262" i="1"/>
  <c r="H146" i="1"/>
  <c r="H198" i="1"/>
  <c r="H297" i="1"/>
  <c r="H286" i="1"/>
  <c r="H73" i="1"/>
  <c r="H105" i="1"/>
  <c r="H5" i="1"/>
  <c r="H217" i="1"/>
  <c r="H304" i="1"/>
  <c r="H347" i="1"/>
  <c r="H27" i="1"/>
  <c r="H48" i="1"/>
  <c r="H30" i="1" s="1"/>
  <c r="H59" i="1"/>
  <c r="H58" i="1" s="1"/>
  <c r="H71" i="1"/>
  <c r="H67" i="1" s="1"/>
  <c r="H181" i="1"/>
  <c r="H18" i="1"/>
  <c r="H9" i="1" s="1"/>
  <c r="H51" i="1"/>
  <c r="H49" i="1" s="1"/>
  <c r="H182" i="1"/>
  <c r="H294" i="1"/>
  <c r="H293" i="1" s="1"/>
  <c r="H28" i="1"/>
  <c r="H24" i="1" s="1"/>
  <c r="H80" i="1"/>
  <c r="H77" i="1" s="1"/>
  <c r="H116" i="1"/>
  <c r="H114" i="1" s="1"/>
  <c r="H176" i="1"/>
  <c r="H187" i="1"/>
  <c r="H276" i="1"/>
  <c r="H274" i="1" s="1"/>
  <c r="H308" i="1"/>
  <c r="H99" i="1"/>
  <c r="H111" i="1"/>
  <c r="H117" i="1"/>
  <c r="H126" i="1"/>
  <c r="H233" i="1"/>
  <c r="H253" i="1"/>
  <c r="D66" i="1"/>
  <c r="H66" i="1" s="1"/>
  <c r="H64" i="1"/>
  <c r="H84" i="1"/>
  <c r="H193" i="1"/>
  <c r="H206" i="1"/>
  <c r="H278" i="1"/>
  <c r="D186" i="1"/>
  <c r="H186" i="1" s="1"/>
  <c r="H268" i="1"/>
  <c r="H265" i="1" s="1"/>
  <c r="H62" i="1" l="1"/>
  <c r="H174" i="1"/>
  <c r="H205" i="1"/>
  <c r="H252" i="1"/>
  <c r="H400" i="1" l="1"/>
  <c r="H408" i="1" s="1"/>
  <c r="H405" i="1" l="1"/>
  <c r="H403" i="1"/>
  <c r="H409" i="1"/>
  <c r="H407" i="1"/>
  <c r="H402" i="1"/>
  <c r="H404" i="1"/>
  <c r="H401" i="1"/>
  <c r="H406" i="1"/>
  <c r="H410" i="1" l="1"/>
  <c r="H411" i="1" s="1"/>
  <c r="H412" i="1" s="1"/>
</calcChain>
</file>

<file path=xl/sharedStrings.xml><?xml version="1.0" encoding="utf-8"?>
<sst xmlns="http://schemas.openxmlformats.org/spreadsheetml/2006/main" count="1186" uniqueCount="838">
  <si>
    <t>Presupuesto Detallado por Partidas</t>
  </si>
  <si>
    <t>M.A, Depto. Ingeniería, Div. de Cálculo y Presupuesto</t>
  </si>
  <si>
    <t xml:space="preserve">Presupuesto:  </t>
  </si>
  <si>
    <t>Readecuación de la Regional Nordeste, San Francisco de Macorís.</t>
  </si>
  <si>
    <t>Fecha Presupuesto: 14/08/18</t>
  </si>
  <si>
    <r>
      <t xml:space="preserve">Versión </t>
    </r>
    <r>
      <rPr>
        <b/>
        <sz val="8"/>
        <rFont val="Arial"/>
        <family val="2"/>
      </rPr>
      <t>01</t>
    </r>
  </si>
  <si>
    <r>
      <t>Proyecto</t>
    </r>
    <r>
      <rPr>
        <sz val="10"/>
        <rFont val="Arial"/>
        <family val="2"/>
      </rPr>
      <t xml:space="preserve">: </t>
    </r>
  </si>
  <si>
    <t>READECUACIÓN</t>
  </si>
  <si>
    <t>Fecha de Reporte: 03/08/18</t>
  </si>
  <si>
    <t>Partida</t>
  </si>
  <si>
    <t>Descripción</t>
  </si>
  <si>
    <t>Cantidad</t>
  </si>
  <si>
    <t>Unidad</t>
  </si>
  <si>
    <t xml:space="preserve">Precio Unitario Original (RD$) </t>
  </si>
  <si>
    <t xml:space="preserve">Precio Unitario (RD$) </t>
  </si>
  <si>
    <t>Valor (RD$)</t>
  </si>
  <si>
    <t>01</t>
  </si>
  <si>
    <t>PARTIDAS GENERALES</t>
  </si>
  <si>
    <t>01.01</t>
  </si>
  <si>
    <t xml:space="preserve">Limpieza de áreas verdes (desyerbo y destronque). Incluye: extracción de capa vegetal para nuevos niveles. </t>
  </si>
  <si>
    <t>pa</t>
  </si>
  <si>
    <t>01.02</t>
  </si>
  <si>
    <t>Relleno para áreas verdes. Material granular combinado, e=0.25mt.</t>
  </si>
  <si>
    <t>m³s</t>
  </si>
  <si>
    <t>01.03</t>
  </si>
  <si>
    <t>Movimiento de compresores y tinaco, para remover, construir e impermeabilizar techo.</t>
  </si>
  <si>
    <t>02</t>
  </si>
  <si>
    <t xml:space="preserve">DEMOLICIÓN </t>
  </si>
  <si>
    <t>02.01</t>
  </si>
  <si>
    <t>Demolición de pisos existentes de mortero moteado blanco fondo gris (25x25) cms. en todas las áreas. Incluye: zócalos y base.</t>
  </si>
  <si>
    <r>
      <t>m</t>
    </r>
    <r>
      <rPr>
        <sz val="8"/>
        <rFont val="Calibri"/>
        <family val="2"/>
      </rPr>
      <t>²</t>
    </r>
  </si>
  <si>
    <t>02.02</t>
  </si>
  <si>
    <t>Demolición de panderetas de plywood decorativo.</t>
  </si>
  <si>
    <t>02.03</t>
  </si>
  <si>
    <t>Desmontura de puertas existente.</t>
  </si>
  <si>
    <t>unds.</t>
  </si>
  <si>
    <t>02.04</t>
  </si>
  <si>
    <t>Desmontura de ventanas salomónicas de aluminio.</t>
  </si>
  <si>
    <t>02.05</t>
  </si>
  <si>
    <t>Remoción de cerámicas de pared en cocina y baños.</t>
  </si>
  <si>
    <t>02.06</t>
  </si>
  <si>
    <t>Remoción de fino en todas las áreas y tuberías de desagüe.</t>
  </si>
  <si>
    <t>02.07</t>
  </si>
  <si>
    <t>Demolición muros de block en áreas de inodoros y cocina. Incluye: el revestimiento y abrir huecos para nuevas ventanas</t>
  </si>
  <si>
    <t>02.08</t>
  </si>
  <si>
    <t>Desmontura de puerta doble de cristal con transo en pasillos principales</t>
  </si>
  <si>
    <t>02.09</t>
  </si>
  <si>
    <t>Demolición de losa y columnas existentes parte frontal en recepción.</t>
  </si>
  <si>
    <t>02.10</t>
  </si>
  <si>
    <t>Demolición de almacén en entrada de parqueos en bloques, madera y techo de zinc.</t>
  </si>
  <si>
    <t>02.11</t>
  </si>
  <si>
    <t>Desmontura aparatos sanitarios, (4 lavamanos + 1 urinal + 8 inodoros)</t>
  </si>
  <si>
    <t>02.12</t>
  </si>
  <si>
    <t>Demolición almacén en lateral izquierdo y posterior en zinc.</t>
  </si>
  <si>
    <t>02.13</t>
  </si>
  <si>
    <t>Demolición almacén en lateral izquierdo y frontal en muros de block y techo de zinc.</t>
  </si>
  <si>
    <t>02.14</t>
  </si>
  <si>
    <r>
      <t xml:space="preserve">Bote de material inservible producto de demolición para ser utilizado como complemento en '' relleno para areas verde'' </t>
    </r>
    <r>
      <rPr>
        <b/>
        <sz val="8"/>
        <rFont val="Arial"/>
        <family val="2"/>
      </rPr>
      <t>partida 01.02</t>
    </r>
  </si>
  <si>
    <t>03</t>
  </si>
  <si>
    <t>MOVIMIENTO DE TIERRA</t>
  </si>
  <si>
    <t>03.01</t>
  </si>
  <si>
    <t>Excavación para zapata de columna A= 1.00 mts. L=1.00mts., Df=0.90 mt. Pasillo comedor.</t>
  </si>
  <si>
    <t>m³</t>
  </si>
  <si>
    <t>03.02</t>
  </si>
  <si>
    <t>Excavación zapata de muros de bloques H.S. A=0.60mt., Df=0.65mt.</t>
  </si>
  <si>
    <t>03.03</t>
  </si>
  <si>
    <t xml:space="preserve">Excavación para zapata de columnas en recepción, A=1.20mt., L=1.20 mts., Df=1.20 mt. </t>
  </si>
  <si>
    <t>03.04</t>
  </si>
  <si>
    <t>Reposición de material de suelo para relleno (caliche granular compactado) para sub base.</t>
  </si>
  <si>
    <t>m³c</t>
  </si>
  <si>
    <t>03.05</t>
  </si>
  <si>
    <t>Bote de material inservible producto de excavaciones.</t>
  </si>
  <si>
    <t>04</t>
  </si>
  <si>
    <t>HORMIGÓN ARMADO</t>
  </si>
  <si>
    <t>04.01</t>
  </si>
  <si>
    <t>Torta piso para nivelación en todas las áreas (e=0.10 mt.) con acero malla electrosoldada (20x20) cms.</t>
  </si>
  <si>
    <t>04.02</t>
  </si>
  <si>
    <t>Zapata de muro de bloques. A=0.60, HC=0.25 mt.Ref. Vert. Ø3/8" @ 0.60 mt. 3Ø3/8".</t>
  </si>
  <si>
    <t>04.03</t>
  </si>
  <si>
    <t xml:space="preserve">Zapata de columna combinada área recepción  Dim= (1.65x3.50) mts. esp.=0.40 mts. doble camada Ø1/2' @ 0.25 mts. y Ø1/2" @ 0.15 mts. </t>
  </si>
  <si>
    <t>04.04</t>
  </si>
  <si>
    <t>Zapata de columna área minusválido Dim= (1.30 x 1.30) mts. Esp= 0.40 mts. , doble camada Ø3/8 @ 0.15 mts. y Ø1/2" @ 0.15 mts.</t>
  </si>
  <si>
    <t>04.05</t>
  </si>
  <si>
    <t>Zapata de columna área comedor Dim= 1.30 x 1.30) mts. Esp= 0.40 mts., doble camada Ø3/8 @ 0.15 mts. y Ø1/2" @ 0.15 mts.</t>
  </si>
  <si>
    <t>04.06</t>
  </si>
  <si>
    <t>Zapata de columna área baño de caballeros Dim= (0.80 x 0.80) mt. Esp= 0.40 mts., doble camada Ø3/8 @ 0.15 mts. y Ø1/2" @ 0.15 mts.</t>
  </si>
  <si>
    <t>04.07</t>
  </si>
  <si>
    <t>Columna C1, Dim.= (0.35x0.50) mt., H=4.76m. Incluye: 12 Ø3/4" + Estribos Ø3/8" @ (0.10 y 0.20) m. Ver especificaciones en el plano estructural.</t>
  </si>
  <si>
    <t>04.08</t>
  </si>
  <si>
    <t>Columna C2, Dim.= (0.35x0.50) mt., H=3.99m. Incluye: 8 Ø3/4" + Estribos Ø3/8" @ (0.10 y 0.20) m. Ver especificaciones en el plano estructural.</t>
  </si>
  <si>
    <t>04.09</t>
  </si>
  <si>
    <t>Columna (0.30x0.30) mt. H=3.99 mt., 4Ø1/2", Est.Ø3/8" @0.20 mt. Baño minusválido.</t>
  </si>
  <si>
    <t>04.10</t>
  </si>
  <si>
    <t>Columna (0.25x0.25) mt. H=3.15 mt., pasillo comedor y baño caballeros</t>
  </si>
  <si>
    <t>04.11</t>
  </si>
  <si>
    <t xml:space="preserve">Viga V1, Dim.=(0.54x0.25) mt., 8 Ø1/2"+2Ø3/8", estribos Ø3/8" (0.10 y 0.20) m. con una longitud de L=5.91 m. </t>
  </si>
  <si>
    <t>04.12</t>
  </si>
  <si>
    <t>Viga V2, Dim.=(0.54x0.30) mt., 6 Ø3/4"+2 Ø1/2"+ Adic. 2 Ø3/4", estribos Ø3/8" (0.10 y 0.20) m. con una longitud de L=9.71 m. y L. adic.=5.55 m.</t>
  </si>
  <si>
    <t>04.13</t>
  </si>
  <si>
    <r>
      <t>Viga V3, Dim.=(0.54x0.30) mt., 5 Ø3/4"+2 Ø3/8", estribos Ø3/8" (0.10 y 0.20) m. con una longitud de</t>
    </r>
    <r>
      <rPr>
        <b/>
        <sz val="8"/>
        <rFont val="Arial"/>
        <family val="2"/>
      </rPr>
      <t xml:space="preserve"> L=5.91 m.</t>
    </r>
    <r>
      <rPr>
        <sz val="8"/>
        <rFont val="Arial"/>
        <family val="2"/>
      </rPr>
      <t xml:space="preserve"> </t>
    </r>
  </si>
  <si>
    <t>04.14</t>
  </si>
  <si>
    <t xml:space="preserve">Viga V4, Dim.=(0.54x0.30) mt., 3Ø1/2"+3Ø3/4"+2Ø3/8" Adic. 4Ø3/4" a 2.10 m. del apoyo, estribos Ø3/8" (0.10 y 0.20)m. L=5.91 m. </t>
  </si>
  <si>
    <t>04.15</t>
  </si>
  <si>
    <t>Viga de amarre de contorno a nivel de techo, 0.20x0.20 mt., 4Ø1/2" + anillo de refuerzo transv. Ø3/8" a 0.15 mt, (ver plano estruct.)</t>
  </si>
  <si>
    <t>04.16</t>
  </si>
  <si>
    <t>Losas de techo  e=0.12 mt., (Ver plano estructural de techo para las separaciones de refuerzo).</t>
  </si>
  <si>
    <t>04.17</t>
  </si>
  <si>
    <t>Dinteles D-1, (0.20x0.20) mt., 4Ø3/8´´ + anillo de refuerzo transv.Ø3/8´´ a 0.20 mt, p/L&lt;1.50 mt.</t>
  </si>
  <si>
    <t>04.18</t>
  </si>
  <si>
    <t>Losa de techo en recepción con un espesor de 0.14 m. Dim.= (9.86x6.76) m. Ø3/8" refuerzo principal @ 0.20 m. Ø3/8" refuerzo adicional @ 0.25 m. y Ø3/8" refuerzo a temperatura @ 0.15m.</t>
  </si>
  <si>
    <t>05</t>
  </si>
  <si>
    <t xml:space="preserve">MUROS EN BLOQUES </t>
  </si>
  <si>
    <t>05.01</t>
  </si>
  <si>
    <r>
      <t>Bloques H.S. 4" (0.10 mt.) S</t>
    </r>
    <r>
      <rPr>
        <b/>
        <sz val="8"/>
        <rFont val="Arial"/>
        <family val="2"/>
      </rPr>
      <t>.N.P</t>
    </r>
    <r>
      <rPr>
        <sz val="8"/>
        <rFont val="Arial"/>
        <family val="2"/>
      </rPr>
      <t>., Ref. Vert. Ø3/8" @ 0.60 mt.</t>
    </r>
  </si>
  <si>
    <t>05.02</t>
  </si>
  <si>
    <r>
      <t>Bloques H.S. 6" (0.15 mt.) S</t>
    </r>
    <r>
      <rPr>
        <b/>
        <sz val="8"/>
        <rFont val="Arial"/>
        <family val="2"/>
      </rPr>
      <t>.N.P</t>
    </r>
    <r>
      <rPr>
        <sz val="8"/>
        <rFont val="Arial"/>
        <family val="2"/>
      </rPr>
      <t>., Ref. Vert. Ø3/8" @ 0.60 mt.</t>
    </r>
  </si>
  <si>
    <t>05.03</t>
  </si>
  <si>
    <r>
      <t>Bloques H.S.8" (0.20 mt.) S</t>
    </r>
    <r>
      <rPr>
        <b/>
        <sz val="8"/>
        <rFont val="Arial"/>
        <family val="2"/>
      </rPr>
      <t>.N.P</t>
    </r>
    <r>
      <rPr>
        <sz val="8"/>
        <rFont val="Arial"/>
        <family val="2"/>
      </rPr>
      <t>., Ref. Vert. Ø3/8" @ 0.60 mt.</t>
    </r>
  </si>
  <si>
    <t>05.04</t>
  </si>
  <si>
    <r>
      <t>Bloques H. S. 4" (0.10 mt.) B</t>
    </r>
    <r>
      <rPr>
        <b/>
        <sz val="8"/>
        <rFont val="Arial"/>
        <family val="2"/>
      </rPr>
      <t>.N.P</t>
    </r>
    <r>
      <rPr>
        <sz val="8"/>
        <rFont val="Arial"/>
        <family val="2"/>
      </rPr>
      <t>., Ref. Vert. Ø3/8" @ 0.60 mt.</t>
    </r>
  </si>
  <si>
    <t>05.05</t>
  </si>
  <si>
    <r>
      <t>Bloques H.S. 6" (0.15 mt.) B</t>
    </r>
    <r>
      <rPr>
        <b/>
        <sz val="8"/>
        <rFont val="Arial"/>
        <family val="2"/>
      </rPr>
      <t>.N.P</t>
    </r>
    <r>
      <rPr>
        <sz val="8"/>
        <rFont val="Arial"/>
        <family val="2"/>
      </rPr>
      <t>., Ref. Vert. Ø3/8" @ 0.60 mt.</t>
    </r>
  </si>
  <si>
    <t>05.06</t>
  </si>
  <si>
    <r>
      <t>Bloques H.S. 8" (0.20 mt.) B</t>
    </r>
    <r>
      <rPr>
        <b/>
        <sz val="8"/>
        <rFont val="Arial"/>
        <family val="2"/>
      </rPr>
      <t>.N.P</t>
    </r>
    <r>
      <rPr>
        <sz val="8"/>
        <rFont val="Arial"/>
        <family val="2"/>
      </rPr>
      <t>., Ref. Vert. Ø3/8" @ 0.60 mt.</t>
    </r>
  </si>
  <si>
    <t>06</t>
  </si>
  <si>
    <t>SHEETROCK</t>
  </si>
  <si>
    <t>06.01</t>
  </si>
  <si>
    <t>Suministro e instalación de panderetas de sheetrock.</t>
  </si>
  <si>
    <t>07</t>
  </si>
  <si>
    <t>DIVISIONES VIDRIO</t>
  </si>
  <si>
    <t>07.01</t>
  </si>
  <si>
    <t>Panel de vidrio fijo flotante templado e=3/8". Incluye: Transo en puerta frontal.</t>
  </si>
  <si>
    <t>08</t>
  </si>
  <si>
    <t>PANEL DE CIERRE</t>
  </si>
  <si>
    <t>08.01</t>
  </si>
  <si>
    <t>Quiebrasoles en fachadas frontal y lateral.</t>
  </si>
  <si>
    <t>p²</t>
  </si>
  <si>
    <t>09</t>
  </si>
  <si>
    <t>TERMINACIÓN DE SUPERFICIE</t>
  </si>
  <si>
    <t>09.01</t>
  </si>
  <si>
    <t>Franguache en vigas, dinteles, columnas y losas.</t>
  </si>
  <si>
    <t>09.02</t>
  </si>
  <si>
    <t>Pañete (maestreado y a plomo) en muros, vigas, antepecho y columnas.</t>
  </si>
  <si>
    <t>09.03</t>
  </si>
  <si>
    <t>Resane de muros agrietados y techo con desplome de recubrimiento. Incluye: picar y resanar. (Area estimada 89.00m2)</t>
  </si>
  <si>
    <t>09.04</t>
  </si>
  <si>
    <t>Cantos y mochetas en general.</t>
  </si>
  <si>
    <t>ml</t>
  </si>
  <si>
    <t>10</t>
  </si>
  <si>
    <t xml:space="preserve">TERMINACIÓN DE TECHO </t>
  </si>
  <si>
    <t>10.01</t>
  </si>
  <si>
    <t>Construcción de fino. Incluye: subida de materiales.</t>
  </si>
  <si>
    <t>10.02</t>
  </si>
  <si>
    <t>Construcción de zabaleta.</t>
  </si>
  <si>
    <t>10.03</t>
  </si>
  <si>
    <t>Impermeabilización techos de concreto. Incluye: Aplicación de primer (de acuerdo a estado fino losa), soldadura a fuego (GLP) mde membranas asfálticas APP, 4 mm, aplicación de capa reflectiva de aluminio de secado ultra rápido.</t>
  </si>
  <si>
    <t>10.04</t>
  </si>
  <si>
    <r>
      <t xml:space="preserve">Bloques H. S. 6" (0.15 mt.), 1 Líneas,  p/antepecho sobre borde de losa de techo en losa de recepción, </t>
    </r>
    <r>
      <rPr>
        <b/>
        <sz val="8"/>
        <rFont val="Arial"/>
        <family val="2"/>
      </rPr>
      <t>H=0.20 mt.</t>
    </r>
  </si>
  <si>
    <t>10.05</t>
  </si>
  <si>
    <t>Desagüe pluvial 3''x20' PVC SDR-26. Incluye: accesorios.</t>
  </si>
  <si>
    <t>11</t>
  </si>
  <si>
    <t>TERMINACIÓN DE PISOS</t>
  </si>
  <si>
    <t>11.01</t>
  </si>
  <si>
    <t>Piso de porcelanato (50x50) cms. Súper white, doble carga.</t>
  </si>
  <si>
    <t>11.02</t>
  </si>
  <si>
    <t>Zócalo de porcelanato (10x50) cms. Súper white.</t>
  </si>
  <si>
    <t>11.03</t>
  </si>
  <si>
    <t>Piso de porcelanato (45x45) cms. en baños y cocinas.</t>
  </si>
  <si>
    <t>12</t>
  </si>
  <si>
    <t>REVESTIMIENTO</t>
  </si>
  <si>
    <t>12.01</t>
  </si>
  <si>
    <t>Cerámica (60x30) cms. blanco mate en muros sobre tope de meseta en cocina y pantry.</t>
  </si>
  <si>
    <t>12.02</t>
  </si>
  <si>
    <t>Cerámica (60x30) cms. blanco mate en muros de baños.</t>
  </si>
  <si>
    <t>12.03</t>
  </si>
  <si>
    <t xml:space="preserve">Suministro e instalación de Fachada ACM 4.03 MM, alucobond - Estructura de aluminio, materiales terminación y fijación. Incluye: viáticos instaladores + transporte + andamio + M.O </t>
  </si>
  <si>
    <t>12.04</t>
  </si>
  <si>
    <t>Vuelo en densglass, e= 0.11 mt. en fachada frontal.</t>
  </si>
  <si>
    <t>12.05</t>
  </si>
  <si>
    <t>Vuelo metálico , e=0.10 mt. en fachada frontal. Incluye: apoyo articulado, perfil cuadrado (15 x 10 x 2) cms., planchuela (1 1/4" x 3/16"), rigidizador, pintura antióxido, soldadura y M.O.</t>
  </si>
  <si>
    <t>12.06</t>
  </si>
  <si>
    <t>Tope de granito natural en cocina, pantry y comedor.</t>
  </si>
  <si>
    <t>13</t>
  </si>
  <si>
    <t>CONSTRUCCION CASETA EQUIPO DE BOMBEO (SOBRE LOSA DE CISTERNA)</t>
  </si>
  <si>
    <t>13.01</t>
  </si>
  <si>
    <t>13.02</t>
  </si>
  <si>
    <r>
      <t>Bloques H.S. 6´´ (0.15 mt.) S</t>
    </r>
    <r>
      <rPr>
        <b/>
        <sz val="8"/>
        <rFont val="Arial"/>
        <family val="2"/>
      </rPr>
      <t>.N.P</t>
    </r>
    <r>
      <rPr>
        <sz val="8"/>
        <rFont val="Arial"/>
        <family val="2"/>
      </rPr>
      <t>., Ref. Vert. Ø3/8´´ @ 0.60 mt.</t>
    </r>
  </si>
  <si>
    <t>13.03</t>
  </si>
  <si>
    <t>Pañete (maestreado y a plomo) en muros</t>
  </si>
  <si>
    <t>13.04</t>
  </si>
  <si>
    <t>Pañete (maestreado y a plomo) en techo.</t>
  </si>
  <si>
    <t>13.05</t>
  </si>
  <si>
    <t>Construcción de fino de techo inclinado</t>
  </si>
  <si>
    <t>13.06</t>
  </si>
  <si>
    <t>Cantos en general.</t>
  </si>
  <si>
    <t>13.07</t>
  </si>
  <si>
    <t>Pintura acrílica en muros y techo.</t>
  </si>
  <si>
    <t>13.08</t>
  </si>
  <si>
    <t>Suministro e instalación de salida luz cenital.</t>
  </si>
  <si>
    <t>und.</t>
  </si>
  <si>
    <t>13.09</t>
  </si>
  <si>
    <t>Suministro e instalación de Interruptor simple.</t>
  </si>
  <si>
    <t>13.10</t>
  </si>
  <si>
    <t>Suministro e instalación de panel de distribución de 2 circuitos.</t>
  </si>
  <si>
    <t>13.11</t>
  </si>
  <si>
    <t>Válvula de cisterna de 1".</t>
  </si>
  <si>
    <t>13.12</t>
  </si>
  <si>
    <t xml:space="preserve">Suministro e intalación de manómetro. </t>
  </si>
  <si>
    <t>13.13</t>
  </si>
  <si>
    <t>Llave de paso de bola de 1".</t>
  </si>
  <si>
    <t>13.14</t>
  </si>
  <si>
    <t>Construcción de puerta de barras cuadradas de 1/2".</t>
  </si>
  <si>
    <t>14</t>
  </si>
  <si>
    <t>PINTURA</t>
  </si>
  <si>
    <t>14.01</t>
  </si>
  <si>
    <t xml:space="preserve">Pintura acrílica en interior muros, vigas y columnas. </t>
  </si>
  <si>
    <t>14.02</t>
  </si>
  <si>
    <t>Pintura acrílica en exterior muros, vigas y columnas.</t>
  </si>
  <si>
    <t>14.03</t>
  </si>
  <si>
    <t>Pintura en techo.</t>
  </si>
  <si>
    <t>14.04</t>
  </si>
  <si>
    <t>Pintura semigloss en pasillos y recepción.</t>
  </si>
  <si>
    <t>14.05</t>
  </si>
  <si>
    <t>Pintura acrílica para almacén en block, ubicado en lateral derecho y posterior.</t>
  </si>
  <si>
    <t>15</t>
  </si>
  <si>
    <t xml:space="preserve">PUERTAS </t>
  </si>
  <si>
    <t>15.01</t>
  </si>
  <si>
    <t>Suministro e instalación de puerta de vidrio templado con laminado frozen (0.90 x 2.10) mts.</t>
  </si>
  <si>
    <t>15.02</t>
  </si>
  <si>
    <t>Suministro e instalación de puerta doble de vidrio templado con laminado frozen (0.90 x 2.10) mts.</t>
  </si>
  <si>
    <t>15.03</t>
  </si>
  <si>
    <t>Suministro e instalación de puertas de seguridad metálicas. En acero galvanizado cal 1.16 reforzada, pintura electrostática, cerradura con sistema multi-cierre con 14 barras de acero móviles más tres fijos, 3' pulgadas de espesor, marco, cilindro de seguridad con 5 llaves definitivas y manillar.</t>
  </si>
  <si>
    <t>15.04</t>
  </si>
  <si>
    <t>Suministro e instalación de puertas P40. de aluminio y vidrio</t>
  </si>
  <si>
    <t>15.05</t>
  </si>
  <si>
    <t>Suministro e instalación de puertas everdoor. Incluye: llavines.</t>
  </si>
  <si>
    <t>16</t>
  </si>
  <si>
    <t>VENTANAS</t>
  </si>
  <si>
    <t>16.01</t>
  </si>
  <si>
    <t>Ventanas de vidrio correderas horizontal.</t>
  </si>
  <si>
    <r>
      <t>p</t>
    </r>
    <r>
      <rPr>
        <sz val="8"/>
        <rFont val="Calibri"/>
        <family val="2"/>
      </rPr>
      <t>²</t>
    </r>
  </si>
  <si>
    <t>16.02</t>
  </si>
  <si>
    <t>Ventanas de vidrio correderas vertical.</t>
  </si>
  <si>
    <t>17</t>
  </si>
  <si>
    <t>HERRAJES</t>
  </si>
  <si>
    <t>17.01</t>
  </si>
  <si>
    <t>Protectores de hierro en ventanas exteriores.</t>
  </si>
  <si>
    <t>17.02</t>
  </si>
  <si>
    <t>Protectores de hierro galvanizado en ventanas exteriores en fachada frontal y lateral. (ver especificación en plano)</t>
  </si>
  <si>
    <t>18</t>
  </si>
  <si>
    <t>PLAFOND</t>
  </si>
  <si>
    <t>18.01</t>
  </si>
  <si>
    <t>Fascia en sheetrock  en áreas dirección, subdirección y recepción.</t>
  </si>
  <si>
    <t>18.02</t>
  </si>
  <si>
    <t>Plafond en sheetrock en áreas  dirección, subdirección y recepción.</t>
  </si>
  <si>
    <t>18.03</t>
  </si>
  <si>
    <t>Suministro e instalación de plafond biscelado 2'x2' general, no incluye pasillos.</t>
  </si>
  <si>
    <t>18.04</t>
  </si>
  <si>
    <t>Plafond PVC machihembrado en baños y cocinas.</t>
  </si>
  <si>
    <t>19</t>
  </si>
  <si>
    <t>ACERA - CONTEN</t>
  </si>
  <si>
    <t>19.01</t>
  </si>
  <si>
    <t>Construcción de acera peatonal de H. S., A=1.50 mt., e=0.10 mt.</t>
  </si>
  <si>
    <t>19.02</t>
  </si>
  <si>
    <t>Construcción de contén.</t>
  </si>
  <si>
    <t>19.03</t>
  </si>
  <si>
    <t>Construcción de baden en acceso principal entrada. Incl. Excavación + encofrado + hormigón+ Rejilla en metal</t>
  </si>
  <si>
    <t>20</t>
  </si>
  <si>
    <t>INSTALACIONES SANITARIAS</t>
  </si>
  <si>
    <t>20.01</t>
  </si>
  <si>
    <t>Suministro e instalación inodoro completo. Incluye:válvula Fluxómetro, tuberías, piezas y accesorios.</t>
  </si>
  <si>
    <t>20.02</t>
  </si>
  <si>
    <t>Suministro y colocación  lavamanos blanco  19" x 17''. Incluye: tuberías, piezas, accesorios y mezcladora con boquilla cromo.</t>
  </si>
  <si>
    <t>20.03</t>
  </si>
  <si>
    <t>Suministro e instalación de urinal estándar blanco. Incluye: piezas y accesorios.</t>
  </si>
  <si>
    <t>20.04</t>
  </si>
  <si>
    <t>Suministro e instalación de ducha. Incluye: accesorios y piezas.</t>
  </si>
  <si>
    <t>20.05</t>
  </si>
  <si>
    <t>Suministro e instalación de divisiones modulares para baños.</t>
  </si>
  <si>
    <t>20.06</t>
  </si>
  <si>
    <t>Suministro e instalación de barras para discapacitados de 24" en acero inoxidable.</t>
  </si>
  <si>
    <t>20.07</t>
  </si>
  <si>
    <t>Suministro y colocación de fregadero doble de acero inoxidable. Incluye: mezcladora, accesorios y piezas.</t>
  </si>
  <si>
    <t>20.08</t>
  </si>
  <si>
    <t xml:space="preserve">Suministro e instalación dispensador de papel. </t>
  </si>
  <si>
    <t>20.09</t>
  </si>
  <si>
    <t>Suministro e instalación de dispensador de jabón líquido plástico empotrable color blanco.</t>
  </si>
  <si>
    <t>20.10</t>
  </si>
  <si>
    <t>Suministro e Instalación de secadora de mano.</t>
  </si>
  <si>
    <t>20.11</t>
  </si>
  <si>
    <t>Espejos de pared en baño (1.50 x 1.00) mts.</t>
  </si>
  <si>
    <t>20.12</t>
  </si>
  <si>
    <t>Suministro y colocación de tapa de aluminio para cisterna.</t>
  </si>
  <si>
    <t>20.13</t>
  </si>
  <si>
    <t>Suministro de bomba para cisterna de 24,000 galones. Incluye: (2) Dos Bombas Horizontal de 2 HP. Bomba Prisma, Marca: Astur Caribe, Codigo SKU:000001096577.</t>
  </si>
  <si>
    <t>20.14</t>
  </si>
  <si>
    <t>Suministro de tanque de presión de 250 galones. tanque precargado en hierro, membrana reemplazable de facil instalacion, marca pro-source, con capacidad para 85 gls equivalente a 250 gls. en tanque convencional, mod. ps-85/wm-25. dimension: diam. 24", altura 59".</t>
  </si>
  <si>
    <t>20.15</t>
  </si>
  <si>
    <t>Mano de obra instalación de bombas para cisterna.</t>
  </si>
  <si>
    <t>20.16</t>
  </si>
  <si>
    <t>Construcción de vertederos para baños. Incluye: rejillas.</t>
  </si>
  <si>
    <t>20.17</t>
  </si>
  <si>
    <t>Suministro y colocación de tuberías  Ø2" pvc sch-40 de agua potable en  acometida Incluye: excavación, empalme y asiento de arena.</t>
  </si>
  <si>
    <t>20.18</t>
  </si>
  <si>
    <t>Rejillas de Hierro fundido tipo fundición alamo o similar de 29" x 14" , montada sobre angular de 2" x 2 "  x 3/8".</t>
  </si>
  <si>
    <t>20.19</t>
  </si>
  <si>
    <t>Tubos Ø 6" PVC SDR-41.</t>
  </si>
  <si>
    <t>21</t>
  </si>
  <si>
    <t>SISTEMA  DE AGUA POTABLE</t>
  </si>
  <si>
    <t>21.01</t>
  </si>
  <si>
    <t>Línea de succión Ø2" PVC SCH-40. Incluye: Mano de obra general, excavación y tapado.</t>
  </si>
  <si>
    <t>21.02</t>
  </si>
  <si>
    <t>Línea de distribución con tubería de Ø1" PVC SCH-40. Incluye: Mano de obra general, excavación y tapado.</t>
  </si>
  <si>
    <t>21.03</t>
  </si>
  <si>
    <t>Línea de distribución con tubería de Ø3/4" PVC SCH-40. Incluye: Mano de obra general, excavación y tapado.</t>
  </si>
  <si>
    <t>21.04</t>
  </si>
  <si>
    <t>Línea de distribución con tubería de Ø1/2" PVC SCH-40. Incluye: Mano de obra general, excavación y tapado.</t>
  </si>
  <si>
    <t>21.05</t>
  </si>
  <si>
    <t xml:space="preserve">Llaves de chorro Ø3/4" para salida de patio. </t>
  </si>
  <si>
    <t>21.06</t>
  </si>
  <si>
    <t xml:space="preserve">Válvula de paso Ø3/4". </t>
  </si>
  <si>
    <t>21.07</t>
  </si>
  <si>
    <t xml:space="preserve">Válvula de paso Ø1". </t>
  </si>
  <si>
    <t>22</t>
  </si>
  <si>
    <t>SISTEMA DE AGUA RESIDUAL</t>
  </si>
  <si>
    <t>22.01</t>
  </si>
  <si>
    <t>Línea de descarga en tuberías de Ø2" PVC SDR-41.</t>
  </si>
  <si>
    <t>22.02</t>
  </si>
  <si>
    <t>Línea de descarga en tuberías de Ø3" PVC SDR-41.</t>
  </si>
  <si>
    <t>22.03</t>
  </si>
  <si>
    <t>Línea de descarga en tuberías de Ø4" PVC SDR-41.</t>
  </si>
  <si>
    <t>22.04</t>
  </si>
  <si>
    <t>Línea de descarga en tuberías de Ø6" PVC SDR-41.</t>
  </si>
  <si>
    <t>22.05</t>
  </si>
  <si>
    <t>Ventilación Ø3" PVC SDR-41. Incluye: ranurado en muros. Longitud  de tubo. L.= 4 mts.</t>
  </si>
  <si>
    <t>22.06</t>
  </si>
  <si>
    <t>Construcción de trampa de grasa. Ver especificaciones en el plano sanitario.</t>
  </si>
  <si>
    <t>22.07</t>
  </si>
  <si>
    <t>Construcción de registros de inspección. Ver especificación en el plano sanitario.</t>
  </si>
  <si>
    <t>22.08</t>
  </si>
  <si>
    <t>Desagüe de piso Ø2" en baños, duchas y vertederos.</t>
  </si>
  <si>
    <t>22.09</t>
  </si>
  <si>
    <t>Bajante pluvial de Ø3". Incluye: ranurado en losa y muro para colocación de tubo.</t>
  </si>
  <si>
    <t>22.10</t>
  </si>
  <si>
    <t>Desagüe de piso Ø2" en  duchas .</t>
  </si>
  <si>
    <t>22.11</t>
  </si>
  <si>
    <t>Desagüe de piso Ø2" en  vertederos.</t>
  </si>
  <si>
    <t>22.12</t>
  </si>
  <si>
    <t>Piezas Miscelanea en drenaje Incl materiales para sistema de agua residual Yee, codos, reduciones, tubos + pintas de cemento PVC.</t>
  </si>
  <si>
    <t>22.13</t>
  </si>
  <si>
    <t>Yee de  Ø 4" PVC SDR-41</t>
  </si>
  <si>
    <t>22.14</t>
  </si>
  <si>
    <t>Yee de  Ø 4" a 2" PVC SDR-41</t>
  </si>
  <si>
    <t>22.15</t>
  </si>
  <si>
    <t>Codo 90°  Ø4" PVC SDR-41</t>
  </si>
  <si>
    <t>22.16</t>
  </si>
  <si>
    <t>Codo 45°  Ø4" PVC SDR-41</t>
  </si>
  <si>
    <t>22.17</t>
  </si>
  <si>
    <t xml:space="preserve">Reducción pvc de 4 a 3 </t>
  </si>
  <si>
    <t>22.18</t>
  </si>
  <si>
    <t>Yee de  Ø 2" PVC SDR-41</t>
  </si>
  <si>
    <t>22.19</t>
  </si>
  <si>
    <t>Yee de  Ø 3" a 2" PVC SDR-41</t>
  </si>
  <si>
    <t>23</t>
  </si>
  <si>
    <t>CONSTRUCCION DE PLANTA DE TRATAMIENTO (SEPTICO)</t>
  </si>
  <si>
    <t>23.01</t>
  </si>
  <si>
    <t>Replanteo.</t>
  </si>
  <si>
    <t>23.02</t>
  </si>
  <si>
    <t>Excavación en tierra.</t>
  </si>
  <si>
    <t>23.02´</t>
  </si>
  <si>
    <t>Bote de material inservible producto de excavación.</t>
  </si>
  <si>
    <t>23.03</t>
  </si>
  <si>
    <t xml:space="preserve">H.A Losa fondo </t>
  </si>
  <si>
    <t>23.04</t>
  </si>
  <si>
    <t xml:space="preserve">H.A Viga de amarre </t>
  </si>
  <si>
    <t>23.05</t>
  </si>
  <si>
    <t>H.A columna de amarre</t>
  </si>
  <si>
    <t>23.06</t>
  </si>
  <si>
    <t>H.A Losa Techo</t>
  </si>
  <si>
    <t>23.07</t>
  </si>
  <si>
    <t xml:space="preserve">Muro de block de 8'' con todas las cámaras llenas. </t>
  </si>
  <si>
    <t>23.08</t>
  </si>
  <si>
    <t>Base hormigón ½" y 3/8", para losa perforada hormigón (0.20 x 0.20 x 0.20) mts.</t>
  </si>
  <si>
    <t>23.09</t>
  </si>
  <si>
    <t>Losa perforada hormigón armado ½" y 3/8", e= 0.12 mts.</t>
  </si>
  <si>
    <t>23.10</t>
  </si>
  <si>
    <t>Zabaleta interior.</t>
  </si>
  <si>
    <t>23.11</t>
  </si>
  <si>
    <t>Pañete pulido.</t>
  </si>
  <si>
    <t>23.12</t>
  </si>
  <si>
    <t>Suministro y colocación de lecho bacteriano (Grava lavada de 2").</t>
  </si>
  <si>
    <t>23.13</t>
  </si>
  <si>
    <t>Construcción de filtrante diámetro 10", camisa 8". Incluye: perforación a percusión, suministro y colocación de 1 tubería de PVC (SDR-41) diámetro 8", anclaje, hincado y bote de material.</t>
  </si>
  <si>
    <t>23.14</t>
  </si>
  <si>
    <t>Conexión registros a filtrantes. Incluye: suministro y colocación de promedio 2.5 ml tubería 6", movimiento de tierra y anclaje.</t>
  </si>
  <si>
    <t>23.15</t>
  </si>
  <si>
    <t>Tuberías y piezas.</t>
  </si>
  <si>
    <t>23.16</t>
  </si>
  <si>
    <t>Mano de obra.</t>
  </si>
  <si>
    <t>23.17</t>
  </si>
  <si>
    <t>Tapa de hormigón armado.</t>
  </si>
  <si>
    <t>24</t>
  </si>
  <si>
    <t>GABINETES</t>
  </si>
  <si>
    <t>24.01</t>
  </si>
  <si>
    <t>Suministro e instalación de gabinete de pino americano en cocina para pared.</t>
  </si>
  <si>
    <t>pl</t>
  </si>
  <si>
    <t>24.02</t>
  </si>
  <si>
    <t>Suministro e instalación de gabinete de pino americano en cocina para piso.</t>
  </si>
  <si>
    <t>24.03</t>
  </si>
  <si>
    <t>Tramerías en despensa.</t>
  </si>
  <si>
    <t>(Ver tope de granito en partida 12.06)</t>
  </si>
  <si>
    <t>25</t>
  </si>
  <si>
    <t>VIAS INTERNAS DE CIRCULACION Y PARQUEOS</t>
  </si>
  <si>
    <t>25.01</t>
  </si>
  <si>
    <t>Relleno compactado para base con granzote procedente de planta (material granular arenoso). Incluye: Suministro y transporte al proyecto, regado, nivelado, perfilado, mojado y compactación proctor standard 95%. E=0.40mts.</t>
  </si>
  <si>
    <t>25.02</t>
  </si>
  <si>
    <t>Suministro y colocación de carpeta asfáltica 2" para pavimento en vías internas de circulación y en área de parqueos.</t>
  </si>
  <si>
    <t>25.03</t>
  </si>
  <si>
    <t>Bote de material de suelo inservible.</t>
  </si>
  <si>
    <t>25.04</t>
  </si>
  <si>
    <t>Suministro de paragoma en hormigón, con dimensiones (196x15.5x20.5) cms.</t>
  </si>
  <si>
    <t>unids.</t>
  </si>
  <si>
    <t>25.05</t>
  </si>
  <si>
    <t>Rotulaciones y señales verticales de 18"x24" con tola galvanizada en vinilo adhesivo reflectivo. Incluye: pedestal.</t>
  </si>
  <si>
    <t>25.06</t>
  </si>
  <si>
    <t>Trazado de líneas blancas, amarillas y flechas de giros en vías públicas.</t>
  </si>
  <si>
    <t>26</t>
  </si>
  <si>
    <t>VERJA PERIMETRAL</t>
  </si>
  <si>
    <t>26.01</t>
  </si>
  <si>
    <t>VERJA FRONTAL EN BLOCK, COLUMNAS CADA 4 MTS. Y  BARANDA DE HIERRO.</t>
  </si>
  <si>
    <t>26.01.01</t>
  </si>
  <si>
    <t>Demolición de verja existente en muro de block y malla ciclónica (Incluye zapata y 4 columnas).</t>
  </si>
  <si>
    <t>26.01.02</t>
  </si>
  <si>
    <t>Bote de material de producto de demolicion.</t>
  </si>
  <si>
    <t>26.01.03</t>
  </si>
  <si>
    <r>
      <t xml:space="preserve">Construcción de verja en fachada Frontal construida en tubos H.G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1½''. con muro en bloques de H.S. 8'' (muro de contención) - Incluye: </t>
    </r>
    <r>
      <rPr>
        <b/>
        <sz val="8"/>
        <rFont val="Arial"/>
        <family val="2"/>
      </rPr>
      <t>Replanteo</t>
    </r>
    <r>
      <rPr>
        <sz val="8"/>
        <rFont val="Arial"/>
        <family val="2"/>
      </rPr>
      <t xml:space="preserve"> + </t>
    </r>
    <r>
      <rPr>
        <b/>
        <sz val="8"/>
        <rFont val="Arial"/>
        <family val="2"/>
      </rPr>
      <t>excavación</t>
    </r>
    <r>
      <rPr>
        <sz val="8"/>
        <rFont val="Arial"/>
        <family val="2"/>
      </rPr>
      <t xml:space="preserve"> + </t>
    </r>
    <r>
      <rPr>
        <b/>
        <sz val="8"/>
        <rFont val="Arial"/>
        <family val="2"/>
      </rPr>
      <t xml:space="preserve">Zapata de muros de bloques 8´´ (20 cms.) y de columnas de amarre, A=0.65mt., hm=0.25, hcol.=0.30 mt., Ref. vert. Ø3/8´´@ 0.60 mt., 4Ø3/8´´  Hormigón 210 kg/cm² (cada elemento estructural) </t>
    </r>
    <r>
      <rPr>
        <sz val="8"/>
        <rFont val="Arial"/>
        <family val="2"/>
      </rPr>
      <t xml:space="preserve">+ </t>
    </r>
    <r>
      <rPr>
        <b/>
        <sz val="8"/>
        <rFont val="Arial"/>
        <family val="2"/>
      </rPr>
      <t>Bloques H.S. de 8'' (BNP-SNP)</t>
    </r>
    <r>
      <rPr>
        <sz val="8"/>
        <rFont val="Arial"/>
        <family val="2"/>
      </rPr>
      <t xml:space="preserve"> cámaras llenas Ref. Vert. Ø3/8´´ @ 0.40 mt.+</t>
    </r>
    <r>
      <rPr>
        <b/>
        <sz val="8"/>
        <rFont val="Arial"/>
        <family val="2"/>
      </rPr>
      <t xml:space="preserve"> Columnas de amarre de rigidez torsional (0.20mt x 0.20mt ) cada  3mt H=1.60mt + viga de amarre (0.20mt x 0.20mt) +</t>
    </r>
    <r>
      <rPr>
        <sz val="8"/>
        <rFont val="Arial"/>
        <family val="2"/>
      </rPr>
      <t xml:space="preserve"> Regado material de relleno + Drenaje tubos PVC SDR-41 6'' + tubos perforados a media caña + suministro y colocación de tubo en ángulo entre muro y fundación y en talón de la zapata + mano de obra general + terminación de superficies en muros, vigas y columnas + zabaleta doble y M. O. general)</t>
    </r>
  </si>
  <si>
    <t>26.02</t>
  </si>
  <si>
    <t>VERJA LATERAL EN MALLA CICLONICA</t>
  </si>
  <si>
    <t>26.02.01</t>
  </si>
  <si>
    <r>
      <t xml:space="preserve">Construcción de verja perimetral para delimitar áreas en bloques H. S. 6´´ reforzado, (2 líneas B.N.T.N., Y 2 líneas S.N.T.N), ref. vert. Ø3/8´´ a 60 cms; </t>
    </r>
    <r>
      <rPr>
        <b/>
        <sz val="8"/>
        <rFont val="Arial"/>
        <family val="2"/>
      </rPr>
      <t>Columnas</t>
    </r>
    <r>
      <rPr>
        <sz val="8"/>
        <rFont val="Arial"/>
        <family val="2"/>
      </rPr>
      <t xml:space="preserve"> H.A. 0.15x0.20 cms. a 3.00 mts. + malla anticiclónica de 6 pies y tubos H. G Ø1½'' verticales y horizontales Ø1¼'', (incluye: replanteo + excavación + zapatas de muros (0.45x0.20) + terminación de superficies en muros, vigas y columnas, zabaleta doble, viga de amarre 20x20 cms sobre muro y M.O. general)</t>
    </r>
  </si>
  <si>
    <t>26.03</t>
  </si>
  <si>
    <t>26.03.01</t>
  </si>
  <si>
    <t>Puerta de acceso principal de Metal corrediza H= 1.90mt. Incluye: tubos cuadrados 2''x2'', riel de 2'' + bisagra + aldaba + roldana + corte, soldadura y pulido + pintura antioxido y de mantenimiento.</t>
  </si>
  <si>
    <t>26.03.02</t>
  </si>
  <si>
    <t xml:space="preserve">Puerta doble malla ciclónica de 6' para acceso a entrada a viveros con marco en tubo HG de 1 1/2" y 1 1/4". Entrada independiente. </t>
  </si>
  <si>
    <t>26.04</t>
  </si>
  <si>
    <t>26.04.01</t>
  </si>
  <si>
    <t xml:space="preserve">Pintura exterior acrílica tropical en viga y columnas </t>
  </si>
  <si>
    <t>27</t>
  </si>
  <si>
    <t>CONSTRUCCION DE CUARTO ELECTRICO (2.65 x 0.99) mts.</t>
  </si>
  <si>
    <t>27.01</t>
  </si>
  <si>
    <t>27.02</t>
  </si>
  <si>
    <t>Exc. zapata de muros de bloques H.S. 6''  A=0.45mt., Df=0.80mt.</t>
  </si>
  <si>
    <t>27.03</t>
  </si>
  <si>
    <t>Zapata de muro de bloques.6'' A=0.45, HC=0.30 mt.Ref. Vert. 3/8" @ 0.60 mt. 3Ø3/8".</t>
  </si>
  <si>
    <t>27.04</t>
  </si>
  <si>
    <t xml:space="preserve">Viga de amarre tipo dintel (0.20x0.20) mt., 4 Ø1/2", estribos Ø3/8". </t>
  </si>
  <si>
    <t>27.05</t>
  </si>
  <si>
    <t>Construcción de Losa de techo en hormigón armado. E=0.12mt</t>
  </si>
  <si>
    <t>27.06</t>
  </si>
  <si>
    <t>Torta piso e=0.10 mt. con acero malla electrosoldada (20x20) cms.</t>
  </si>
  <si>
    <t>27.07</t>
  </si>
  <si>
    <r>
      <t xml:space="preserve">Bloques H.S. 6" </t>
    </r>
    <r>
      <rPr>
        <b/>
        <sz val="8"/>
        <rFont val="Arial"/>
        <family val="2"/>
      </rPr>
      <t>B.N.P</t>
    </r>
    <r>
      <rPr>
        <sz val="8"/>
        <rFont val="Arial"/>
        <family val="2"/>
      </rPr>
      <t xml:space="preserve">. Ref. Vert. </t>
    </r>
    <r>
      <rPr>
        <sz val="8"/>
        <rFont val="Calibri"/>
        <family val="2"/>
      </rPr>
      <t>Ø</t>
    </r>
    <r>
      <rPr>
        <sz val="8"/>
        <rFont val="Arial"/>
        <family val="2"/>
      </rPr>
      <t>3/8" @ 0.60 mt.</t>
    </r>
  </si>
  <si>
    <t>27.08</t>
  </si>
  <si>
    <r>
      <t xml:space="preserve">Bloques H.S. 6" </t>
    </r>
    <r>
      <rPr>
        <b/>
        <sz val="8"/>
        <rFont val="Arial"/>
        <family val="2"/>
      </rPr>
      <t>S.N.P.</t>
    </r>
    <r>
      <rPr>
        <sz val="8"/>
        <rFont val="Arial"/>
        <family val="2"/>
      </rPr>
      <t xml:space="preserve"> Ref. Vert. </t>
    </r>
    <r>
      <rPr>
        <sz val="8"/>
        <rFont val="Calibri"/>
        <family val="2"/>
      </rPr>
      <t>Ø</t>
    </r>
    <r>
      <rPr>
        <sz val="8"/>
        <rFont val="Arial"/>
        <family val="2"/>
      </rPr>
      <t>3/8" @ 0.60 mt.</t>
    </r>
  </si>
  <si>
    <t>27.09</t>
  </si>
  <si>
    <t>Pañete (maestreado y a plomo) en muros, viga y techo.</t>
  </si>
  <si>
    <t>27.10</t>
  </si>
  <si>
    <t xml:space="preserve">Fraguache </t>
  </si>
  <si>
    <t>27.11</t>
  </si>
  <si>
    <t>Suministro e instalación de puerta doble en metal en tola. Incluye: rejillas en metal parte superior para ventilación + cerradura y pintura.</t>
  </si>
  <si>
    <t>27.12</t>
  </si>
  <si>
    <t>Pintura epóxica en piso.</t>
  </si>
  <si>
    <t>m²</t>
  </si>
  <si>
    <t>27.13</t>
  </si>
  <si>
    <t>Pintura acrílica interior y exterior.</t>
  </si>
  <si>
    <t>28</t>
  </si>
  <si>
    <t>CONSTRUCCION DE ALMACEN (6.58 x 15.03) mts.</t>
  </si>
  <si>
    <t>28.01</t>
  </si>
  <si>
    <t>28.02</t>
  </si>
  <si>
    <t>Exc. zapata de columnas, (1.00 x 1.00 ), Df=0.90mt.</t>
  </si>
  <si>
    <t>28.03</t>
  </si>
  <si>
    <t>Exc. zapata de muros de bloques H.S. 6''  A=0.45mt., Df=0.65mt.</t>
  </si>
  <si>
    <t>23.03´</t>
  </si>
  <si>
    <t>28.04</t>
  </si>
  <si>
    <r>
      <t>Hormigón armado en zapata de columnas, h</t>
    </r>
    <r>
      <rPr>
        <vertAlign val="subscript"/>
        <sz val="8"/>
        <rFont val="Arial"/>
        <family val="2"/>
      </rPr>
      <t>col.</t>
    </r>
    <r>
      <rPr>
        <sz val="8"/>
        <rFont val="Arial"/>
        <family val="2"/>
      </rPr>
      <t>=0.30 mt., Ref. vert. Ø3/8''@ 0.60 mt., 4Ø3/8'' Temp., Ref. princip. Ø3/8''@ 0.22 mt.</t>
    </r>
  </si>
  <si>
    <t>28.05</t>
  </si>
  <si>
    <t>Hormigón Armado en zapata de muro de bloques A=0.45, HC=0.25 mt.Ref. Vert. Ø3/8" @ 0.60 mt. 3Ø3/8".</t>
  </si>
  <si>
    <t>28.06</t>
  </si>
  <si>
    <t>Columna, Dim.= (0.15x0.20) mt., H=2.95m.  Ver especificaciones en el plano estructural.</t>
  </si>
  <si>
    <t>28.07</t>
  </si>
  <si>
    <t>Columna, Dim.= (0.15x0.20) mt., H=3.15m.  Ver especificaciones en el plano estructural.</t>
  </si>
  <si>
    <t>28.08</t>
  </si>
  <si>
    <t>Viga de amarre a nivel de dintel 0.20x0.20 mt., 4Ø3/8´´ + anillo de refuerzo transv.Ø3/8´´ a 0.20 mt.</t>
  </si>
  <si>
    <t>28.09</t>
  </si>
  <si>
    <t>28.10</t>
  </si>
  <si>
    <t>28.11</t>
  </si>
  <si>
    <t>Techo en estructura metálica. Incl. Techo en Aluzinc + bajantes metálicos 2''x4'' + correas metálicas 1'' x 3'' + pintura antioxido y pintura de mantenimiento en todos los elementos estructurales + mano de obra  y ensamblaje de estructura metálica, andamiaje, soldadura, material gastable, depreciación de equipos, herramientas y maestría. La estructura debera poseer un alero de 0.30m.</t>
  </si>
  <si>
    <t>28.12</t>
  </si>
  <si>
    <t>Pañete (maestreado y a plomo) en muros, viga y columnas.</t>
  </si>
  <si>
    <t>28.13</t>
  </si>
  <si>
    <t>Piso en hormigón pulido, malla electrosoldada.</t>
  </si>
  <si>
    <t>28.14</t>
  </si>
  <si>
    <t>Construcción de acera peatonal de H. S., e=0.10 mt.</t>
  </si>
  <si>
    <t>28.15</t>
  </si>
  <si>
    <t>Pintura acrílica interior y exterior en muros.</t>
  </si>
  <si>
    <t>28.16</t>
  </si>
  <si>
    <t>Suministro e instalación de puerta de everdoor. (1.00 x 2.10) mts.</t>
  </si>
  <si>
    <t>28.17</t>
  </si>
  <si>
    <t>Suministro e instalación de puerta de everdoor doble (1.95 x 2.10) mts.</t>
  </si>
  <si>
    <t>29</t>
  </si>
  <si>
    <t>REHABILITACION DE TALLER DE MECANICA</t>
  </si>
  <si>
    <t>29.01</t>
  </si>
  <si>
    <t>PARTIDA PRELIMINAR</t>
  </si>
  <si>
    <t>29.01.01</t>
  </si>
  <si>
    <t>Movimiento de mobiliario.</t>
  </si>
  <si>
    <t>29.01.02</t>
  </si>
  <si>
    <t>Desmontura de techo de zinc.</t>
  </si>
  <si>
    <t>29.01.03</t>
  </si>
  <si>
    <t>Demolición de muro de block.</t>
  </si>
  <si>
    <t>29.01.04</t>
  </si>
  <si>
    <t>Desmontura de malla completa L=10 ml. Incluye: puerta.</t>
  </si>
  <si>
    <t>29.01.05</t>
  </si>
  <si>
    <t>Demolición de fino y tuberías de desagϋe.</t>
  </si>
  <si>
    <t>29.01.06</t>
  </si>
  <si>
    <t>Remoción de pañete deteriorado en columnas.</t>
  </si>
  <si>
    <t>29.01.07</t>
  </si>
  <si>
    <t>Demolición de muro de block para colocación de ventanas.</t>
  </si>
  <si>
    <t>29.01.08</t>
  </si>
  <si>
    <t>Bote de material producto de demolición.</t>
  </si>
  <si>
    <t>29.02</t>
  </si>
  <si>
    <t>29.02.01</t>
  </si>
  <si>
    <t>Excavación para zapata de muro de bloques 6" (405.18x0.65x0.60) mts.</t>
  </si>
  <si>
    <t>29.02.02</t>
  </si>
  <si>
    <t>Relleno de reposición, e=25%.</t>
  </si>
  <si>
    <t>29.03</t>
  </si>
  <si>
    <t>HORMIGON ARMADO EN:</t>
  </si>
  <si>
    <t>29.03.01</t>
  </si>
  <si>
    <t>Zapata de Muro de bloques 6", A=0.45mt., hc=0.25 mt., Ref. vert. Ø3/8"@ 0.60 mt., 3Ø3/8".</t>
  </si>
  <si>
    <t>29.03.02</t>
  </si>
  <si>
    <t>Viga de amarre 0.20x0.20 mt.</t>
  </si>
  <si>
    <t>29.03.03</t>
  </si>
  <si>
    <t>Dinteles 0.20x0.20 mt.</t>
  </si>
  <si>
    <t>29.03.04</t>
  </si>
  <si>
    <t>Losa de techo e=0.12mts.</t>
  </si>
  <si>
    <t>29.03.05</t>
  </si>
  <si>
    <t>Torta piso para nivelación en todas las áreas (e=0.10 mt.) con acero malla electrosoldada (40x40) cms.</t>
  </si>
  <si>
    <t>29.04</t>
  </si>
  <si>
    <t>MUROS DE MAMPOSTERIA</t>
  </si>
  <si>
    <t>29.04.01</t>
  </si>
  <si>
    <r>
      <t xml:space="preserve">Bloques H. S. 6" (0.15 mt.) </t>
    </r>
    <r>
      <rPr>
        <b/>
        <sz val="8"/>
        <rFont val="Arial"/>
        <family val="2"/>
      </rPr>
      <t>B.N.P</t>
    </r>
    <r>
      <rPr>
        <sz val="8"/>
        <rFont val="Arial"/>
        <family val="2"/>
      </rPr>
      <t>., Ref. Vert. Ø3/8" @ 0.60 mt.</t>
    </r>
  </si>
  <si>
    <t>29.04.02</t>
  </si>
  <si>
    <r>
      <t xml:space="preserve">Bloques H. S. 6" (0.15 mt.) </t>
    </r>
    <r>
      <rPr>
        <b/>
        <sz val="8"/>
        <rFont val="Arial"/>
        <family val="2"/>
      </rPr>
      <t>S.N.P</t>
    </r>
    <r>
      <rPr>
        <sz val="8"/>
        <rFont val="Arial"/>
        <family val="2"/>
      </rPr>
      <t>., Ref. Vert. Ø3/8" @ 0.60 mt. Violinado a dos caras.</t>
    </r>
  </si>
  <si>
    <t>29.05</t>
  </si>
  <si>
    <t xml:space="preserve">TERMINACION DE SUPERFICIE </t>
  </si>
  <si>
    <t>29.05.01</t>
  </si>
  <si>
    <t>Fraguache en vigas y dinteles.</t>
  </si>
  <si>
    <t>29.05.02</t>
  </si>
  <si>
    <t>Pañete (maestreado y a plomo) en muros, vigas y dinteles. Incluye: resane de columnas deterioradas.</t>
  </si>
  <si>
    <t>29.05.03</t>
  </si>
  <si>
    <t>29.06</t>
  </si>
  <si>
    <t>TERMINACION DE TECHO</t>
  </si>
  <si>
    <t>29.06.01</t>
  </si>
  <si>
    <t>29.06.02</t>
  </si>
  <si>
    <t>Colocación de zabaleta.</t>
  </si>
  <si>
    <t>29.06.03</t>
  </si>
  <si>
    <t>Impermeabilización techos de concreto. Incluye: Aplicación de primer (de acuerdo a estado fino losa), soldadura a fuego (GLP) mde membranas asfálticas APP, aplicación de capa reflectiva de aluminio de secado ultra rápido.</t>
  </si>
  <si>
    <t>29.06.04</t>
  </si>
  <si>
    <t>Colocación de desagüe pluvial de 3''. Incluye: accesorios.</t>
  </si>
  <si>
    <t>29.07</t>
  </si>
  <si>
    <t>TERMINACION DE PISO</t>
  </si>
  <si>
    <t>29.07.01</t>
  </si>
  <si>
    <t>Piso de porcelanato (60x60) cms. Súper white, doble carga.</t>
  </si>
  <si>
    <t>29.07.02</t>
  </si>
  <si>
    <t>Zócalo de porcelanato (10x60) cms. Súper white. 10x60</t>
  </si>
  <si>
    <t>29.08</t>
  </si>
  <si>
    <t>29.08.01</t>
  </si>
  <si>
    <t>Puerta de everdoor blanca (0.90x2.10) mts.</t>
  </si>
  <si>
    <t>29.08.02</t>
  </si>
  <si>
    <t>Puerta doble hoja de everdoor (2.00x2.10) mts.</t>
  </si>
  <si>
    <t>29.09</t>
  </si>
  <si>
    <t>29.09.01</t>
  </si>
  <si>
    <t>Ventanas corredizas horizontal.</t>
  </si>
  <si>
    <r>
      <rPr>
        <sz val="9"/>
        <rFont val="Arial"/>
        <family val="2"/>
      </rPr>
      <t>p</t>
    </r>
    <r>
      <rPr>
        <sz val="8"/>
        <rFont val="Calibri"/>
        <family val="2"/>
      </rPr>
      <t>²</t>
    </r>
  </si>
  <si>
    <t>29.10</t>
  </si>
  <si>
    <t>29.10.01</t>
  </si>
  <si>
    <t>Proteccion de ventanas de hierro.</t>
  </si>
  <si>
    <t>29.11</t>
  </si>
  <si>
    <t>29.11.01</t>
  </si>
  <si>
    <t>Pintura acrílica para taller, almacen y oficina.</t>
  </si>
  <si>
    <t>29.11.02</t>
  </si>
  <si>
    <t>Pintura acrílica para techo.</t>
  </si>
  <si>
    <t>29.11.03</t>
  </si>
  <si>
    <t>Pintura tanque gasoil.</t>
  </si>
  <si>
    <t>30</t>
  </si>
  <si>
    <t>PAISAJISMO</t>
  </si>
  <si>
    <t>30.01</t>
  </si>
  <si>
    <t>Suministro y colocación de tierra negra. E=0.10mt.</t>
  </si>
  <si>
    <t>30.02</t>
  </si>
  <si>
    <t>Suministro y colocación de grama enana. Incluye: preparación de terreno y mantenimiento hasta enraizar.</t>
  </si>
  <si>
    <t>30.03</t>
  </si>
  <si>
    <t>Suministro y colocación de arbolito chino. Incluye: preparación de terreno y mantenimiento hasta enraizar.</t>
  </si>
  <si>
    <t>30.04</t>
  </si>
  <si>
    <t>Suministro y colocación de palma Alexandra. Incluye: preparación de terreno y mantenimiento hasta enraizar.</t>
  </si>
  <si>
    <t>30.05</t>
  </si>
  <si>
    <t>Suministro y colocación de palma cica Asia. Incluye: preparación de terreno y mantenimiento hasta enraizar.</t>
  </si>
  <si>
    <t>30.06</t>
  </si>
  <si>
    <t>Suministro y colocación de Scheffer. Incluye: preparación de terreno y mantenimiento hasta enraizar.</t>
  </si>
  <si>
    <t>31</t>
  </si>
  <si>
    <t>MISCELANEOS</t>
  </si>
  <si>
    <t>31.01</t>
  </si>
  <si>
    <t xml:space="preserve">Astas para bandera nacional y banderas institucionales. Incluye: postes metálicos niquelados, poleas y bases de hormigón armado con pedestal + tarjas con logos y nombres de las instituciones. </t>
  </si>
  <si>
    <t>31.02</t>
  </si>
  <si>
    <t xml:space="preserve">Confección de letrero de identificación de la regional parte frontal con logotipos del Ministerio de Agricultura. </t>
  </si>
  <si>
    <t>31.03</t>
  </si>
  <si>
    <t>Suministro e instalación de letrero acrílico e=1/4, 4.2" x 14", fondo frosted y 2 tornillos decorativos para áreas de oficinas.</t>
  </si>
  <si>
    <t>32</t>
  </si>
  <si>
    <t>CONSTRUCCION DE GARITA PARA SEGURIDAD</t>
  </si>
  <si>
    <t>Construcción de garita con techo en H.A. Dim:(2.00x4.50) m. Incluye: muro en bloques de 6", Pañete liso, pintura acrílica, instalaciones sanitarias y eléctricas, vuelo perimetral de 30 cm., puertas y ventana, piso de cerámica. H=2.60 m. de P/T.</t>
  </si>
  <si>
    <t>32.01</t>
  </si>
  <si>
    <t>Replanteo</t>
  </si>
  <si>
    <t>PA</t>
  </si>
  <si>
    <t>32.02</t>
  </si>
  <si>
    <t>Excavación zapatas de muros, h=0.90m</t>
  </si>
  <si>
    <t>M3</t>
  </si>
  <si>
    <t>32.03</t>
  </si>
  <si>
    <t>M3s</t>
  </si>
  <si>
    <t>32.04</t>
  </si>
  <si>
    <t>M3c</t>
  </si>
  <si>
    <t>Hormigón armado:</t>
  </si>
  <si>
    <t>32.05</t>
  </si>
  <si>
    <t>Zapata de muro de bloques. A=0.45, HC=0.25 mt.Ref. Vert. Ø3/8" @ 0.60 mt. 3Ø3/8".</t>
  </si>
  <si>
    <t>32.06</t>
  </si>
  <si>
    <t>Vigas amarre muro 0.15m x 0.20m</t>
  </si>
  <si>
    <t>32.07</t>
  </si>
  <si>
    <t>Torta para base piso con acero malla electrosoldada (20x20) cms, (H=0.10M)</t>
  </si>
  <si>
    <t>32.08</t>
  </si>
  <si>
    <t>Losa techo, e= 0.12m</t>
  </si>
  <si>
    <t>32.09</t>
  </si>
  <si>
    <r>
      <rPr>
        <b/>
        <sz val="9"/>
        <color indexed="8"/>
        <rFont val="Times New Roman"/>
        <family val="1"/>
      </rPr>
      <t>Muros de mampostería bloques H.S. 6´´ con acero Ø 3/8"@0.60m</t>
    </r>
  </si>
  <si>
    <t>M2</t>
  </si>
  <si>
    <t>32.10</t>
  </si>
  <si>
    <t>Pañete en paredes y techo</t>
  </si>
  <si>
    <t>32.11</t>
  </si>
  <si>
    <t>Fino de mezcla losa superior</t>
  </si>
  <si>
    <t>32.12</t>
  </si>
  <si>
    <t>Zabaleta</t>
  </si>
  <si>
    <t>ML</t>
  </si>
  <si>
    <t>32.13</t>
  </si>
  <si>
    <t>Piso de porcelanato (45x45) cms</t>
  </si>
  <si>
    <t>Electricidad :</t>
  </si>
  <si>
    <t>32.14</t>
  </si>
  <si>
    <t>U</t>
  </si>
  <si>
    <t>32.15</t>
  </si>
  <si>
    <t>32.16</t>
  </si>
  <si>
    <t>Suministro e instalación de tomacorriente 110</t>
  </si>
  <si>
    <t>32.17</t>
  </si>
  <si>
    <t>Suministro e instalación de puerta de everdoor doble (0.90 x 2.10) mts.</t>
  </si>
  <si>
    <t>32.18</t>
  </si>
  <si>
    <t>Ventanas de vidrio correderas de 0.60m x 0.60m</t>
  </si>
  <si>
    <t>32.19</t>
  </si>
  <si>
    <t>Pintura</t>
  </si>
  <si>
    <t>32.20</t>
  </si>
  <si>
    <t>Limpieza terminación</t>
  </si>
  <si>
    <t>33</t>
  </si>
  <si>
    <t xml:space="preserve">CONSTRUCCION CISTERNA 4000 GLS </t>
  </si>
  <si>
    <t>33.01</t>
  </si>
  <si>
    <t>Excavación en tierra (4.70 x 3.40 x 2.07) mts</t>
  </si>
  <si>
    <t>33.02</t>
  </si>
  <si>
    <t>Relleno Reposición (manual)</t>
  </si>
  <si>
    <t>33.03</t>
  </si>
  <si>
    <t>Bote  de  material sobrante (e=1.25mt) ( Proveniente  de las excavs.)</t>
  </si>
  <si>
    <t>m³e</t>
  </si>
  <si>
    <t>33.04</t>
  </si>
  <si>
    <t xml:space="preserve">Losa de fondo ( 4.30 x 3.00 x 0,15) + (13.8 x 0.20 x 0.25) mts </t>
  </si>
  <si>
    <t>33.05</t>
  </si>
  <si>
    <t>Losa superior (4.30 x 3.00 x  0.12) mts</t>
  </si>
  <si>
    <t>33.06</t>
  </si>
  <si>
    <t>Viga V1 0,20 x 0,20</t>
  </si>
  <si>
    <t>33.07</t>
  </si>
  <si>
    <t>Viga de amarre 0.20 x 0.20 mts</t>
  </si>
  <si>
    <t>33.08</t>
  </si>
  <si>
    <t>Viga en borde de tapa 0,20 x 0,10</t>
  </si>
  <si>
    <t>33.09</t>
  </si>
  <si>
    <t>Bloques  de 8" B.N.P. con 3/8" 0.40 mt todas las camaras llenas</t>
  </si>
  <si>
    <t>33.10</t>
  </si>
  <si>
    <t xml:space="preserve">Pañete pulido en muros </t>
  </si>
  <si>
    <t>33.11</t>
  </si>
  <si>
    <t>Zabaleta en losa de fondo</t>
  </si>
  <si>
    <t>33.12</t>
  </si>
  <si>
    <t>Fino en losa de fondo</t>
  </si>
  <si>
    <t>33.13</t>
  </si>
  <si>
    <t>Cantos en General</t>
  </si>
  <si>
    <t>33.14</t>
  </si>
  <si>
    <t xml:space="preserve"> Valvula de flota de 1"</t>
  </si>
  <si>
    <t>und</t>
  </si>
  <si>
    <t>34</t>
  </si>
  <si>
    <t>INSTALACIONES ELECTRICAS</t>
  </si>
  <si>
    <t>34.01</t>
  </si>
  <si>
    <t>Salida para Interruptor sencillo.</t>
  </si>
  <si>
    <t>34.02</t>
  </si>
  <si>
    <t>Salida para Interruptor triple.</t>
  </si>
  <si>
    <t>34.03</t>
  </si>
  <si>
    <t>Salida para Interrupor tres vías.</t>
  </si>
  <si>
    <t>34.04</t>
  </si>
  <si>
    <t>Salida para interrutor con dimer.</t>
  </si>
  <si>
    <t>34.05</t>
  </si>
  <si>
    <t>Salida para iluminación.</t>
  </si>
  <si>
    <t>34.06</t>
  </si>
  <si>
    <t>Salida para iluminación Exterior.</t>
  </si>
  <si>
    <t>34.07</t>
  </si>
  <si>
    <t>Salida para Abanico.</t>
  </si>
  <si>
    <t>34.08</t>
  </si>
  <si>
    <t>Salida  para proyector.</t>
  </si>
  <si>
    <t>34.09</t>
  </si>
  <si>
    <t>Salida para tomacorriente 120 voltios, 15 Amp..</t>
  </si>
  <si>
    <t>34.10</t>
  </si>
  <si>
    <t>Salida para TC 120 voltios, 15 Amp. Para UPS.</t>
  </si>
  <si>
    <t>34.11</t>
  </si>
  <si>
    <t>Salida para TC 220 Voltios, Aires y Equipos.</t>
  </si>
  <si>
    <t>34.12</t>
  </si>
  <si>
    <t>Salida eléctrica para Bomba de agua 2 HP, monofásica, 120 voltios.</t>
  </si>
  <si>
    <t>34.13</t>
  </si>
  <si>
    <t>Salida eléctrica para Bomba sumergible 2 HP, monofásica, 220 voltios.</t>
  </si>
  <si>
    <t>34.14</t>
  </si>
  <si>
    <t>Salida para Data (vacía sin cable UTP)</t>
  </si>
  <si>
    <t>34.15</t>
  </si>
  <si>
    <t>Extractor de plafond para baño, 15.2".</t>
  </si>
  <si>
    <t>34.16</t>
  </si>
  <si>
    <t>Panel LED 600 X 600 mm. Luz Natural, de empotrar.</t>
  </si>
  <si>
    <t>34.17</t>
  </si>
  <si>
    <t>Panel LED Circular 18 vatios.</t>
  </si>
  <si>
    <t>34.18</t>
  </si>
  <si>
    <t>Panel LED Circular 6 vatios, dimeable.</t>
  </si>
  <si>
    <t>34.19</t>
  </si>
  <si>
    <t>Lámpara LED de calle, tipo cobra, 2 X 50 vatios, con brazo incluido.</t>
  </si>
  <si>
    <t>34.20</t>
  </si>
  <si>
    <t>Manguera de LED, luz blanca.</t>
  </si>
  <si>
    <t>pie</t>
  </si>
  <si>
    <t>34.21</t>
  </si>
  <si>
    <t>Panel eléctrico  8-16 circuitos.</t>
  </si>
  <si>
    <t>34.22</t>
  </si>
  <si>
    <t>Panel eléctrico  12-24 circuitos.</t>
  </si>
  <si>
    <t>34.23</t>
  </si>
  <si>
    <t>Panel eléctrico  12-24 circuitos para el UPS.</t>
  </si>
  <si>
    <t>34.24</t>
  </si>
  <si>
    <t>Panel eléctrico  42 circuitos, Nema 3R.</t>
  </si>
  <si>
    <t>34.25</t>
  </si>
  <si>
    <t>Registro 15X15X6, Nema 1, para canalizaciones de Data.</t>
  </si>
  <si>
    <t>34.26</t>
  </si>
  <si>
    <t>34.27</t>
  </si>
  <si>
    <t>Alimentador desde poste de interconexión hasta transformador Pad Mounted: 1 cable URD  2/0 aislado para 15 kV, canalización en tuería IMC Ø2".</t>
  </si>
  <si>
    <t>34.28</t>
  </si>
  <si>
    <t>Alimentador dede transformador hasta  módulo de medición:  2 No. 4/0 THW Pot., 1 No. 2/0 THW Neutro, 1 No. 2 (7 hilos trenzado) para tierra, tubería PVC Ø4".</t>
  </si>
  <si>
    <t>34.29</t>
  </si>
  <si>
    <t>Main Breaker con Enclouse 300 Am. 1Ø, Nema 3R (Incluye 4 conectores).</t>
  </si>
  <si>
    <t>34.30</t>
  </si>
  <si>
    <t>Transfer automatico 300 Amp., 120/240 V, 1Ø, 3H, N3R: 2 contactores 300 Amp. G.E., 1 Enclavamiento mecánico posterior, 1 Retardo de transferencia normal a emergencia, (TDNE), 1 Retardo de transferencia Emergencia a normal (TDEN), 1 Selector de tres posiciones (GEN-CDE-AUTO), 2 luces indicadoras, Monitor de Fase 1Ø 220 V, BArra neutro y tierra para carga.</t>
  </si>
  <si>
    <t>34.31</t>
  </si>
  <si>
    <t>Panel Board Nema 3R, barra 300 Amp. 120/240V, 60 HZ, con Main Breaker 300/2 Amp., 1Ø. Con breakers:  (2) 100/2 Amp.,  (4) 80/2 Amp.,(2) 60/2, 1 Bloque para neutro (60%),1 Bloque para tierra (40%).</t>
  </si>
  <si>
    <t>34.32</t>
  </si>
  <si>
    <t>Alimentador desde Main Breaker hasta Panel Board: 3 No. 1/0 THHN para fases, 1 No. 2/0 THHN para neutro, 1 No. 2 THHN para tierra. Tubería EMT  Ø "2.</t>
  </si>
  <si>
    <t>34.33</t>
  </si>
  <si>
    <t>Alimentador desde Trasfer automático hasta planta de emergencia: 2 THHN AWG No. 4/0 pot., 1 THHN AWG No. 2/0 Neutro, 1 THHN AWG No. 2 trenzado 7 hilos para tierra, tubería PVC-SDR-26 Ø 4"</t>
  </si>
  <si>
    <t>34.34</t>
  </si>
  <si>
    <t>Alimentador desde Panel Board hasta Panel A: 2 No. 2 THHN para fases, 1  No. 4 THHN Neutro, 1 No. 6 THHN para tierra, 1 Tubo PVC-SDR-26 Ø 2.</t>
  </si>
  <si>
    <t>34.35</t>
  </si>
  <si>
    <t>Alimentador desde Panel Board hasta Panel B: 2 No. 4 THHN para fases, 1  No. 6 THHN Neutro, 1 No. 8 THHN para tierra, 1 Tubo PVC-SDR-26 Ø 1½".</t>
  </si>
  <si>
    <t>34.36</t>
  </si>
  <si>
    <t>Alimentador desde Panel Board hasta Panel C: 2 No. 4 THHN para fases, 1  No. 6 THHN Neutro, 1 No. 8 THHN para tierra, 1 Tubo PVC-SDR-26 Ø 1½".</t>
  </si>
  <si>
    <t>34.37</t>
  </si>
  <si>
    <t>Alimentador desde Panel Board hasta Panel D: 2 No. 4 THHN para fases, 1  No. 6 THHN Neutro, 1 No. 8 THHN para tierra, 1 Tubo PVC-SDR-26 Ø 2".</t>
  </si>
  <si>
    <t>34.38</t>
  </si>
  <si>
    <t>Alimentador desde Panel Board hasta Panel C: 2 No. 6 THHN para fases, 1  No. 8 THHN Neutro, 1 No. 10 THHN para tierra, 1 Tubo PVC-SDR-26 Ø 1½".</t>
  </si>
  <si>
    <t>34.39</t>
  </si>
  <si>
    <t>Alimentador desde Panel Board hasta Panel D: 2 No. 6 THHN para fases, 1  No. 8 THHN Neutro, 1 No. 10 THHN para tierra, 1 Tubo PVC-SDR-26 Ø 1½".</t>
  </si>
  <si>
    <t>34.40</t>
  </si>
  <si>
    <t>Alimentador desde Panel Board hasta Panel E: 2 No. 6 THHN para fases, 1  No. 8 THHN Neutro, 1 No. 10 THHN para tierra, 1 Tubo PVC-SDR-26 Ø 1½".</t>
  </si>
  <si>
    <t>34.41</t>
  </si>
  <si>
    <t>Alimentador desde Panel Board hasta Panel F: 2 No. 6 THHN para fases, 1  No. 8 THHN Neutro, 1 No. 10 THHN para tierra, 1 Tubo PVC-SDR-26 Ø 1½".</t>
  </si>
  <si>
    <t>34.42</t>
  </si>
  <si>
    <t>Alimentador desde Panel Board hasta Panel G: 2 No. 2 THHN para fases, 1  No. 4 THHN Neutro, 1 No. 6 THHN para tierra, 1 Tubo PVC-SDR-26 Ø 1½".</t>
  </si>
  <si>
    <t>34.43</t>
  </si>
  <si>
    <t>Alimentador desde Panel Board hasta Panel H (Aires Acondicionados): 2 No. 1/0 THHN para fases, 1  No. 2 THHN Neutro, 1 No. 4 THHN para tierra, 1 Tubo PVC-SDR-26 Ø 1½".</t>
  </si>
  <si>
    <t>34.44</t>
  </si>
  <si>
    <t>Poste de hormigón armado pretenssado 40 pies, 800 Dan, Certificado por Edenorte.</t>
  </si>
  <si>
    <t>34.45</t>
  </si>
  <si>
    <t>Cimentación, excavación e hincado de poste y viento.</t>
  </si>
  <si>
    <t>34.46</t>
  </si>
  <si>
    <t>Estructura en poste BT.</t>
  </si>
  <si>
    <t>34.47</t>
  </si>
  <si>
    <t>Elbow Connector, para cable URD No. 2/0.</t>
  </si>
  <si>
    <t>34.48</t>
  </si>
  <si>
    <t>Cono de alivio exterior aislado para 15 KV.</t>
  </si>
  <si>
    <t>34.49</t>
  </si>
  <si>
    <t>Sistema de Tierra: Pozo de tierra y relleno, Barra de cobre 14"X4"X¼" completa, terminal de suspensión doble ojo para calibre No. 2, 5 varilla de cobre ¾"X10', Soldadura Cadware de 90, Cemento GEM, Tubo PVC-SDR-26 Ø 2".</t>
  </si>
  <si>
    <t>34.50</t>
  </si>
  <si>
    <t>Diseño y tramitacion de media tensión.</t>
  </si>
  <si>
    <t>35</t>
  </si>
  <si>
    <t>TRABAJOS FINALES</t>
  </si>
  <si>
    <t>35.01</t>
  </si>
  <si>
    <t>Limpieza final y bote de escombros.</t>
  </si>
  <si>
    <t>Sub Total Costos Directos:</t>
  </si>
  <si>
    <t>Dirección Técnica             10%</t>
  </si>
  <si>
    <t>0.1 x ST Costos Directos</t>
  </si>
  <si>
    <t>Seguros  y Fianzas          4.5%</t>
  </si>
  <si>
    <t>0.045 x ST Costos Directos</t>
  </si>
  <si>
    <t>Transporte                        5%</t>
  </si>
  <si>
    <t>0.5 x ST Costos Directos</t>
  </si>
  <si>
    <t>Gastos Administrativos     2.5%</t>
  </si>
  <si>
    <t>0.025 x ST Costos Directos</t>
  </si>
  <si>
    <t xml:space="preserve">18% del 10% del ST Costos Directos (Norma General de la Dirección General de Impuesto Art. 4)                   </t>
  </si>
  <si>
    <t>0.18 x 0.1 x ST Costos Directos</t>
  </si>
  <si>
    <t>Ley 6-86                            1%</t>
  </si>
  <si>
    <t>0.01xST Costos Directos</t>
  </si>
  <si>
    <t>CODIA                               1X1000 ST Costos Directos</t>
  </si>
  <si>
    <t>0.001 x ST Costos Directos</t>
  </si>
  <si>
    <t>Supervisión (Ley 687/82)   5%</t>
  </si>
  <si>
    <t>0.05xST Costos Directos</t>
  </si>
  <si>
    <t>Imprevistos                        5%</t>
  </si>
  <si>
    <t>Sub-Total Costos Indirectos:</t>
  </si>
  <si>
    <t xml:space="preserve">Total General : </t>
  </si>
  <si>
    <t>Preparado por:</t>
  </si>
  <si>
    <t>Revisado por:</t>
  </si>
  <si>
    <t>Ing. Pedro Estrella Calles</t>
  </si>
  <si>
    <t>Ing. Mayra Herrera</t>
  </si>
  <si>
    <t>Analista Div. Cálculo y Presupuesto</t>
  </si>
  <si>
    <t xml:space="preserve"> Ing. Wilna Casado</t>
  </si>
  <si>
    <t>Ing. Juan Junior Colón D.</t>
  </si>
  <si>
    <t>Alejandro Guillermo</t>
  </si>
  <si>
    <t>Ing. Yolanda Cosme</t>
  </si>
  <si>
    <t>Téc. Div. Cálculo y Presupuesto</t>
  </si>
  <si>
    <t>Ing. Ramona Muñoz</t>
  </si>
  <si>
    <t>Ing. Onésimo Valenzuela</t>
  </si>
  <si>
    <t>Div. Electromecánica</t>
  </si>
  <si>
    <t>Sometido por:</t>
  </si>
  <si>
    <t xml:space="preserve"> Arq. Lizandro A. Pérez Fernández, MSc.</t>
  </si>
  <si>
    <t>Enc. Div. Cálculo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</si>
</sst>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0_);\(#,##0.000\)"/>
    <numFmt numFmtId="167" formatCode="&quot;RD$&quot;#,##0.00"/>
    <numFmt numFmtId="168" formatCode="[$$-80A]#,##0.00"/>
    <numFmt numFmtId="169" formatCode="[$$-2C0A]\ #,##0.00"/>
    <numFmt numFmtId="170" formatCode="_-* #,##0.00_-;\-* #,##0.00_-;_-* &quot;-&quot;??_-;_-@_-"/>
    <numFmt numFmtId="171" formatCode="[$$-500A]\ #,##0.00"/>
    <numFmt numFmtId="172" formatCode="_([$€-2]* #,##0.00_);_([$€-2]* \(#,##0.00\);_([$€-2]* &quot;-&quot;??_)"/>
    <numFmt numFmtId="173" formatCode="_-&quot;$&quot;* #,##0.00_-;\-&quot;$&quot;* #,##0.00_-;_-&quot;$&quot;* &quot;-&quot;??_-;_-@_-"/>
  </numFmts>
  <fonts count="18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8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vertAlign val="subscript"/>
      <sz val="8"/>
      <name val="Arial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sz val="10"/>
      <name val="Courier"/>
      <family val="3"/>
    </font>
    <font>
      <sz val="10"/>
      <name val="Verdana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166" fontId="0" fillId="0" borderId="0"/>
    <xf numFmtId="165" fontId="6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0" fontId="17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7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15" fillId="0" borderId="0"/>
    <xf numFmtId="166" fontId="9" fillId="0" borderId="0"/>
    <xf numFmtId="0" fontId="1" fillId="0" borderId="0"/>
    <xf numFmtId="0" fontId="10" fillId="0" borderId="0"/>
    <xf numFmtId="0" fontId="9" fillId="0" borderId="0"/>
    <xf numFmtId="0" fontId="17" fillId="0" borderId="0"/>
    <xf numFmtId="0" fontId="17" fillId="0" borderId="0"/>
    <xf numFmtId="0" fontId="1" fillId="0" borderId="0"/>
  </cellStyleXfs>
  <cellXfs count="182">
    <xf numFmtId="166" fontId="0" fillId="0" borderId="0" xfId="0"/>
    <xf numFmtId="166" fontId="0" fillId="0" borderId="0" xfId="0" applyAlignment="1">
      <alignment vertical="center"/>
    </xf>
    <xf numFmtId="166" fontId="3" fillId="0" borderId="4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66" fontId="5" fillId="0" borderId="0" xfId="0" applyFont="1" applyBorder="1" applyAlignment="1">
      <alignment horizontal="left" vertical="center" wrapText="1"/>
    </xf>
    <xf numFmtId="166" fontId="3" fillId="0" borderId="4" xfId="0" applyFont="1" applyBorder="1" applyAlignment="1">
      <alignment horizontal="left"/>
    </xf>
    <xf numFmtId="166" fontId="3" fillId="0" borderId="0" xfId="0" applyFont="1" applyBorder="1" applyAlignment="1">
      <alignment horizontal="right"/>
    </xf>
    <xf numFmtId="166" fontId="6" fillId="0" borderId="0" xfId="0" applyFont="1" applyBorder="1"/>
    <xf numFmtId="166" fontId="4" fillId="0" borderId="0" xfId="0" applyFont="1" applyBorder="1" applyAlignment="1">
      <alignment horizontal="justify" vertical="justify" wrapText="1"/>
    </xf>
    <xf numFmtId="166" fontId="4" fillId="2" borderId="6" xfId="0" applyFont="1" applyFill="1" applyBorder="1" applyAlignment="1">
      <alignment horizontal="center" vertical="center"/>
    </xf>
    <xf numFmtId="166" fontId="4" fillId="2" borderId="9" xfId="0" applyFont="1" applyFill="1" applyBorder="1" applyAlignment="1">
      <alignment horizontal="center" vertical="center"/>
    </xf>
    <xf numFmtId="166" fontId="4" fillId="2" borderId="9" xfId="0" applyFont="1" applyFill="1" applyBorder="1" applyAlignment="1">
      <alignment horizontal="center" vertical="center" wrapText="1"/>
    </xf>
    <xf numFmtId="166" fontId="4" fillId="2" borderId="10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top"/>
    </xf>
    <xf numFmtId="167" fontId="4" fillId="3" borderId="11" xfId="0" applyNumberFormat="1" applyFont="1" applyFill="1" applyBorder="1" applyAlignment="1"/>
    <xf numFmtId="166" fontId="0" fillId="0" borderId="0" xfId="0" applyFill="1"/>
    <xf numFmtId="49" fontId="3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Border="1" applyAlignment="1">
      <alignment horizontal="center" wrapText="1"/>
    </xf>
    <xf numFmtId="166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right"/>
    </xf>
    <xf numFmtId="166" fontId="0" fillId="0" borderId="0" xfId="0" applyFill="1" applyBorder="1"/>
    <xf numFmtId="168" fontId="3" fillId="0" borderId="0" xfId="0" applyNumberFormat="1" applyFont="1" applyFill="1" applyAlignment="1">
      <alignment horizontal="center"/>
    </xf>
    <xf numFmtId="49" fontId="4" fillId="3" borderId="13" xfId="0" applyNumberFormat="1" applyFont="1" applyFill="1" applyBorder="1" applyAlignment="1">
      <alignment horizontal="center" vertical="center"/>
    </xf>
    <xf numFmtId="167" fontId="4" fillId="3" borderId="1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wrapText="1"/>
    </xf>
    <xf numFmtId="166" fontId="3" fillId="0" borderId="12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 vertical="center"/>
    </xf>
    <xf numFmtId="168" fontId="3" fillId="0" borderId="12" xfId="0" applyNumberFormat="1" applyFont="1" applyFill="1" applyBorder="1" applyAlignment="1">
      <alignment horizontal="right"/>
    </xf>
    <xf numFmtId="167" fontId="4" fillId="3" borderId="14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8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166" fontId="3" fillId="0" borderId="12" xfId="0" applyFont="1" applyFill="1" applyBorder="1" applyAlignment="1">
      <alignment horizontal="center" vertical="center"/>
    </xf>
    <xf numFmtId="168" fontId="3" fillId="0" borderId="12" xfId="0" applyNumberFormat="1" applyFont="1" applyFill="1" applyBorder="1" applyAlignment="1">
      <alignment horizontal="center" vertical="center"/>
    </xf>
    <xf numFmtId="168" fontId="3" fillId="0" borderId="12" xfId="0" applyNumberFormat="1" applyFont="1" applyFill="1" applyBorder="1" applyAlignment="1">
      <alignment horizontal="right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right" vertical="center"/>
    </xf>
    <xf numFmtId="168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Font="1" applyFill="1" applyBorder="1" applyAlignment="1">
      <alignment horizontal="center" wrapText="1"/>
    </xf>
    <xf numFmtId="168" fontId="3" fillId="0" borderId="0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/>
    </xf>
    <xf numFmtId="168" fontId="3" fillId="0" borderId="12" xfId="0" applyNumberFormat="1" applyFont="1" applyFill="1" applyBorder="1" applyAlignment="1">
      <alignment horizontal="center" wrapText="1"/>
    </xf>
    <xf numFmtId="167" fontId="3" fillId="0" borderId="0" xfId="0" applyNumberFormat="1" applyFont="1" applyFill="1" applyBorder="1" applyAlignment="1"/>
    <xf numFmtId="166" fontId="3" fillId="0" borderId="0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right" vertical="center" wrapText="1"/>
    </xf>
    <xf numFmtId="167" fontId="4" fillId="3" borderId="13" xfId="0" applyNumberFormat="1" applyFont="1" applyFill="1" applyBorder="1" applyAlignment="1">
      <alignment horizontal="right" vertical="center"/>
    </xf>
    <xf numFmtId="168" fontId="3" fillId="0" borderId="2" xfId="0" applyNumberFormat="1" applyFont="1" applyFill="1" applyBorder="1" applyAlignment="1">
      <alignment horizontal="center" wrapText="1"/>
    </xf>
    <xf numFmtId="4" fontId="3" fillId="0" borderId="0" xfId="3" applyNumberFormat="1" applyFont="1" applyFill="1" applyBorder="1" applyAlignment="1">
      <alignment horizontal="center"/>
    </xf>
    <xf numFmtId="169" fontId="3" fillId="0" borderId="0" xfId="5" applyNumberFormat="1" applyFont="1" applyFill="1" applyBorder="1" applyAlignment="1">
      <alignment horizontal="center"/>
    </xf>
    <xf numFmtId="166" fontId="3" fillId="0" borderId="0" xfId="0" applyFont="1" applyFill="1" applyBorder="1" applyAlignment="1"/>
    <xf numFmtId="4" fontId="3" fillId="0" borderId="0" xfId="0" applyNumberFormat="1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166" fontId="0" fillId="0" borderId="0" xfId="0" applyFill="1" applyBorder="1" applyAlignment="1">
      <alignment vertical="center"/>
    </xf>
    <xf numFmtId="166" fontId="3" fillId="0" borderId="0" xfId="0" applyFont="1" applyFill="1" applyBorder="1" applyAlignment="1">
      <alignment horizontal="left" vertical="center"/>
    </xf>
    <xf numFmtId="166" fontId="3" fillId="0" borderId="0" xfId="0" applyFont="1" applyFill="1" applyBorder="1" applyAlignment="1">
      <alignment horizontal="left" vertical="center" wrapText="1"/>
    </xf>
    <xf numFmtId="169" fontId="3" fillId="0" borderId="0" xfId="1" applyNumberFormat="1" applyFont="1" applyFill="1" applyBorder="1" applyAlignment="1">
      <alignment horizontal="center"/>
    </xf>
    <xf numFmtId="171" fontId="3" fillId="0" borderId="2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center" wrapText="1"/>
    </xf>
    <xf numFmtId="171" fontId="3" fillId="0" borderId="0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center" wrapText="1"/>
    </xf>
    <xf numFmtId="166" fontId="3" fillId="0" borderId="2" xfId="0" applyFont="1" applyFill="1" applyBorder="1" applyAlignment="1">
      <alignment horizontal="center"/>
    </xf>
    <xf numFmtId="168" fontId="3" fillId="0" borderId="2" xfId="0" applyNumberFormat="1" applyFont="1" applyFill="1" applyBorder="1" applyAlignment="1">
      <alignment horizontal="center"/>
    </xf>
    <xf numFmtId="166" fontId="7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166" fontId="3" fillId="0" borderId="2" xfId="0" applyFont="1" applyFill="1" applyBorder="1" applyAlignment="1">
      <alignment horizontal="center" vertical="center"/>
    </xf>
    <xf numFmtId="166" fontId="11" fillId="0" borderId="0" xfId="0" applyFont="1" applyFill="1" applyBorder="1"/>
    <xf numFmtId="168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166" fontId="7" fillId="0" borderId="0" xfId="0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49" fontId="4" fillId="5" borderId="13" xfId="0" applyNumberFormat="1" applyFont="1" applyFill="1" applyBorder="1" applyAlignment="1">
      <alignment horizontal="center" vertical="center"/>
    </xf>
    <xf numFmtId="167" fontId="4" fillId="5" borderId="13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166" fontId="7" fillId="0" borderId="0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top"/>
    </xf>
    <xf numFmtId="167" fontId="4" fillId="3" borderId="10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center"/>
    </xf>
    <xf numFmtId="168" fontId="3" fillId="0" borderId="12" xfId="0" applyNumberFormat="1" applyFont="1" applyFill="1" applyBorder="1" applyAlignment="1">
      <alignment horizontal="center"/>
    </xf>
    <xf numFmtId="166" fontId="4" fillId="3" borderId="14" xfId="0" applyFont="1" applyFill="1" applyBorder="1" applyAlignment="1">
      <alignment horizontal="left" vertical="center" wrapText="1"/>
    </xf>
    <xf numFmtId="167" fontId="4" fillId="3" borderId="14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168" fontId="4" fillId="0" borderId="10" xfId="0" applyNumberFormat="1" applyFont="1" applyBorder="1" applyAlignment="1">
      <alignment vertical="center"/>
    </xf>
    <xf numFmtId="166" fontId="3" fillId="0" borderId="0" xfId="0" applyFont="1" applyBorder="1" applyAlignment="1">
      <alignment horizontal="center" vertical="center"/>
    </xf>
    <xf numFmtId="166" fontId="3" fillId="0" borderId="0" xfId="0" applyFont="1" applyBorder="1" applyAlignment="1">
      <alignment vertical="center"/>
    </xf>
    <xf numFmtId="171" fontId="3" fillId="0" borderId="0" xfId="0" applyNumberFormat="1" applyFont="1" applyBorder="1" applyAlignment="1">
      <alignment vertical="center"/>
    </xf>
    <xf numFmtId="166" fontId="3" fillId="0" borderId="0" xfId="0" applyFont="1" applyBorder="1" applyAlignment="1">
      <alignment horizontal="left" vertical="center"/>
    </xf>
    <xf numFmtId="166" fontId="3" fillId="0" borderId="16" xfId="0" applyFont="1" applyBorder="1" applyAlignment="1">
      <alignment horizontal="center" vertical="center"/>
    </xf>
    <xf numFmtId="171" fontId="3" fillId="0" borderId="16" xfId="0" applyNumberFormat="1" applyFont="1" applyBorder="1" applyAlignment="1">
      <alignment vertical="center"/>
    </xf>
    <xf numFmtId="166" fontId="3" fillId="0" borderId="14" xfId="0" applyFont="1" applyBorder="1" applyAlignment="1">
      <alignment horizontal="center" vertical="center"/>
    </xf>
    <xf numFmtId="167" fontId="4" fillId="0" borderId="14" xfId="0" applyNumberFormat="1" applyFont="1" applyBorder="1" applyAlignment="1">
      <alignment vertical="center"/>
    </xf>
    <xf numFmtId="167" fontId="4" fillId="0" borderId="18" xfId="0" applyNumberFormat="1" applyFont="1" applyBorder="1" applyAlignment="1">
      <alignment vertical="center"/>
    </xf>
    <xf numFmtId="166" fontId="4" fillId="0" borderId="0" xfId="0" applyFont="1" applyBorder="1" applyAlignment="1">
      <alignment horizontal="right" vertical="center"/>
    </xf>
    <xf numFmtId="167" fontId="4" fillId="0" borderId="0" xfId="0" applyNumberFormat="1" applyFont="1" applyBorder="1" applyAlignment="1">
      <alignment vertical="center"/>
    </xf>
    <xf numFmtId="166" fontId="6" fillId="0" borderId="0" xfId="0" applyFont="1" applyBorder="1" applyAlignment="1">
      <alignment horizontal="center"/>
    </xf>
    <xf numFmtId="166" fontId="0" fillId="0" borderId="0" xfId="0" applyBorder="1" applyAlignment="1">
      <alignment horizontal="center"/>
    </xf>
    <xf numFmtId="166" fontId="0" fillId="0" borderId="0" xfId="0" applyAlignment="1">
      <alignment horizontal="center"/>
    </xf>
    <xf numFmtId="166" fontId="6" fillId="0" borderId="0" xfId="0" applyFont="1" applyAlignment="1">
      <alignment horizontal="center" vertical="center" wrapText="1"/>
    </xf>
    <xf numFmtId="166" fontId="6" fillId="0" borderId="0" xfId="0" applyFont="1" applyAlignment="1">
      <alignment horizontal="left" vertical="center" wrapText="1"/>
    </xf>
    <xf numFmtId="166" fontId="6" fillId="0" borderId="0" xfId="0" applyFont="1" applyBorder="1" applyAlignment="1">
      <alignment horizontal="center" wrapText="1"/>
    </xf>
    <xf numFmtId="166" fontId="0" fillId="0" borderId="0" xfId="0" applyBorder="1"/>
    <xf numFmtId="168" fontId="3" fillId="4" borderId="0" xfId="0" applyNumberFormat="1" applyFont="1" applyFill="1" applyBorder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8" fontId="3" fillId="4" borderId="0" xfId="0" applyNumberFormat="1" applyFont="1" applyFill="1" applyBorder="1" applyAlignment="1">
      <alignment horizontal="center" vertical="center"/>
    </xf>
    <xf numFmtId="168" fontId="3" fillId="4" borderId="12" xfId="0" applyNumberFormat="1" applyFont="1" applyFill="1" applyBorder="1" applyAlignment="1">
      <alignment horizontal="center" vertical="center"/>
    </xf>
    <xf numFmtId="168" fontId="3" fillId="4" borderId="0" xfId="0" applyNumberFormat="1" applyFont="1" applyFill="1" applyBorder="1" applyAlignment="1">
      <alignment horizontal="center" wrapText="1"/>
    </xf>
    <xf numFmtId="168" fontId="3" fillId="4" borderId="12" xfId="0" applyNumberFormat="1" applyFont="1" applyFill="1" applyBorder="1" applyAlignment="1">
      <alignment horizontal="center" wrapText="1"/>
    </xf>
    <xf numFmtId="4" fontId="3" fillId="4" borderId="0" xfId="0" applyNumberFormat="1" applyFont="1" applyFill="1" applyBorder="1" applyAlignment="1">
      <alignment horizontal="center" wrapText="1"/>
    </xf>
    <xf numFmtId="168" fontId="3" fillId="4" borderId="0" xfId="0" applyNumberFormat="1" applyFont="1" applyFill="1" applyBorder="1" applyAlignment="1">
      <alignment horizontal="center" vertical="center" wrapText="1"/>
    </xf>
    <xf numFmtId="168" fontId="3" fillId="4" borderId="2" xfId="0" applyNumberFormat="1" applyFont="1" applyFill="1" applyBorder="1" applyAlignment="1">
      <alignment horizontal="center" wrapText="1"/>
    </xf>
    <xf numFmtId="169" fontId="3" fillId="4" borderId="0" xfId="4" applyNumberFormat="1" applyFont="1" applyFill="1" applyBorder="1" applyAlignment="1">
      <alignment horizontal="center"/>
    </xf>
    <xf numFmtId="169" fontId="3" fillId="4" borderId="0" xfId="6" applyNumberFormat="1" applyFont="1" applyFill="1" applyBorder="1" applyAlignment="1">
      <alignment horizontal="center"/>
    </xf>
    <xf numFmtId="168" fontId="3" fillId="4" borderId="2" xfId="0" applyNumberFormat="1" applyFont="1" applyFill="1" applyBorder="1" applyAlignment="1">
      <alignment horizontal="center"/>
    </xf>
    <xf numFmtId="168" fontId="3" fillId="4" borderId="2" xfId="0" applyNumberFormat="1" applyFont="1" applyFill="1" applyBorder="1" applyAlignment="1">
      <alignment horizontal="center" vertical="center" wrapText="1"/>
    </xf>
    <xf numFmtId="168" fontId="3" fillId="4" borderId="12" xfId="0" applyNumberFormat="1" applyFont="1" applyFill="1" applyBorder="1" applyAlignment="1">
      <alignment horizontal="center"/>
    </xf>
    <xf numFmtId="166" fontId="2" fillId="0" borderId="1" xfId="0" applyFont="1" applyBorder="1" applyAlignment="1">
      <alignment horizontal="left" vertical="center"/>
    </xf>
    <xf numFmtId="166" fontId="2" fillId="0" borderId="2" xfId="0" applyFont="1" applyBorder="1" applyAlignment="1">
      <alignment horizontal="left" vertical="center"/>
    </xf>
    <xf numFmtId="166" fontId="2" fillId="0" borderId="2" xfId="0" applyFont="1" applyBorder="1" applyAlignment="1">
      <alignment horizontal="right" vertical="center" wrapText="1"/>
    </xf>
    <xf numFmtId="166" fontId="2" fillId="0" borderId="3" xfId="0" applyFont="1" applyBorder="1" applyAlignment="1">
      <alignment horizontal="right" vertical="center" wrapText="1"/>
    </xf>
    <xf numFmtId="166" fontId="4" fillId="0" borderId="0" xfId="0" applyFont="1" applyBorder="1" applyAlignment="1">
      <alignment horizontal="left" vertical="center" wrapText="1"/>
    </xf>
    <xf numFmtId="166" fontId="5" fillId="0" borderId="0" xfId="0" applyFont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right" wrapText="1"/>
    </xf>
    <xf numFmtId="14" fontId="3" fillId="0" borderId="5" xfId="0" applyNumberFormat="1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 horizontal="right"/>
    </xf>
    <xf numFmtId="166" fontId="3" fillId="0" borderId="5" xfId="0" applyFont="1" applyFill="1" applyBorder="1" applyAlignment="1">
      <alignment horizontal="right"/>
    </xf>
    <xf numFmtId="166" fontId="4" fillId="2" borderId="7" xfId="0" applyFont="1" applyFill="1" applyBorder="1" applyAlignment="1">
      <alignment horizontal="center" vertical="center"/>
    </xf>
    <xf numFmtId="166" fontId="4" fillId="2" borderId="8" xfId="0" applyFont="1" applyFill="1" applyBorder="1" applyAlignment="1">
      <alignment horizontal="center" vertical="center"/>
    </xf>
    <xf numFmtId="166" fontId="3" fillId="0" borderId="0" xfId="0" applyFont="1" applyFill="1" applyBorder="1" applyAlignment="1">
      <alignment horizontal="left" vertical="center" wrapText="1"/>
    </xf>
    <xf numFmtId="166" fontId="4" fillId="3" borderId="11" xfId="0" applyFont="1" applyFill="1" applyBorder="1" applyAlignment="1">
      <alignment horizontal="left"/>
    </xf>
    <xf numFmtId="166" fontId="3" fillId="0" borderId="2" xfId="0" applyFont="1" applyFill="1" applyBorder="1" applyAlignment="1">
      <alignment horizontal="left" vertical="center" wrapText="1"/>
    </xf>
    <xf numFmtId="166" fontId="3" fillId="0" borderId="12" xfId="0" applyFont="1" applyFill="1" applyBorder="1" applyAlignment="1">
      <alignment horizontal="left" vertical="center" wrapText="1"/>
    </xf>
    <xf numFmtId="166" fontId="4" fillId="3" borderId="13" xfId="0" applyFont="1" applyFill="1" applyBorder="1" applyAlignment="1">
      <alignment horizontal="left" vertical="center" wrapText="1"/>
    </xf>
    <xf numFmtId="166" fontId="4" fillId="3" borderId="13" xfId="0" applyFont="1" applyFill="1" applyBorder="1" applyAlignment="1">
      <alignment horizontal="left" vertical="center"/>
    </xf>
    <xf numFmtId="166" fontId="4" fillId="3" borderId="14" xfId="0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justify" vertical="center" wrapText="1"/>
    </xf>
    <xf numFmtId="0" fontId="3" fillId="0" borderId="0" xfId="2" applyFont="1" applyFill="1" applyBorder="1" applyAlignment="1">
      <alignment horizontal="left" vertical="center" wrapText="1"/>
    </xf>
    <xf numFmtId="166" fontId="3" fillId="0" borderId="0" xfId="0" applyFont="1" applyFill="1" applyBorder="1" applyAlignment="1">
      <alignment horizontal="left" wrapText="1"/>
    </xf>
    <xf numFmtId="166" fontId="3" fillId="0" borderId="0" xfId="0" applyFont="1" applyFill="1" applyBorder="1" applyAlignment="1"/>
    <xf numFmtId="166" fontId="4" fillId="0" borderId="0" xfId="0" applyFont="1" applyFill="1" applyBorder="1" applyAlignment="1">
      <alignment horizontal="left" wrapText="1"/>
    </xf>
    <xf numFmtId="166" fontId="4" fillId="3" borderId="14" xfId="0" applyFont="1" applyFill="1" applyBorder="1" applyAlignment="1">
      <alignment horizontal="left" vertical="center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Fill="1" applyBorder="1" applyAlignment="1">
      <alignment horizontal="justify" vertical="center" wrapText="1"/>
    </xf>
    <xf numFmtId="166" fontId="4" fillId="0" borderId="0" xfId="0" applyFont="1" applyFill="1" applyBorder="1" applyAlignment="1">
      <alignment horizontal="left" vertical="center" wrapText="1"/>
    </xf>
    <xf numFmtId="166" fontId="4" fillId="5" borderId="13" xfId="0" applyFont="1" applyFill="1" applyBorder="1" applyAlignment="1">
      <alignment horizontal="left" vertical="center"/>
    </xf>
    <xf numFmtId="166" fontId="4" fillId="0" borderId="0" xfId="0" applyFont="1" applyFill="1" applyBorder="1" applyAlignment="1">
      <alignment horizontal="left" vertical="top" wrapText="1"/>
    </xf>
    <xf numFmtId="166" fontId="3" fillId="0" borderId="0" xfId="0" applyFont="1" applyFill="1" applyBorder="1" applyAlignment="1">
      <alignment horizontal="left" vertical="top" wrapText="1"/>
    </xf>
    <xf numFmtId="166" fontId="4" fillId="3" borderId="11" xfId="0" applyFont="1" applyFill="1" applyBorder="1" applyAlignment="1">
      <alignment horizontal="left" vertical="center" wrapText="1"/>
    </xf>
    <xf numFmtId="166" fontId="3" fillId="0" borderId="11" xfId="0" applyFont="1" applyFill="1" applyBorder="1" applyAlignment="1">
      <alignment horizontal="left" vertical="top"/>
    </xf>
    <xf numFmtId="166" fontId="4" fillId="0" borderId="15" xfId="0" applyFont="1" applyBorder="1" applyAlignment="1">
      <alignment horizontal="right" vertical="center"/>
    </xf>
    <xf numFmtId="166" fontId="4" fillId="0" borderId="11" xfId="0" applyFont="1" applyBorder="1" applyAlignment="1">
      <alignment horizontal="right" vertical="center"/>
    </xf>
    <xf numFmtId="166" fontId="3" fillId="0" borderId="0" xfId="0" applyFont="1" applyBorder="1" applyAlignment="1">
      <alignment horizontal="left" vertical="center"/>
    </xf>
    <xf numFmtId="166" fontId="3" fillId="0" borderId="17" xfId="0" applyFont="1" applyBorder="1" applyAlignment="1">
      <alignment horizontal="left" vertical="center"/>
    </xf>
    <xf numFmtId="166" fontId="4" fillId="0" borderId="14" xfId="0" applyFont="1" applyBorder="1" applyAlignment="1">
      <alignment horizontal="right" vertical="center"/>
    </xf>
    <xf numFmtId="166" fontId="4" fillId="0" borderId="2" xfId="0" applyFont="1" applyBorder="1" applyAlignment="1">
      <alignment horizontal="right" vertical="center"/>
    </xf>
    <xf numFmtId="166" fontId="4" fillId="0" borderId="3" xfId="0" applyFont="1" applyBorder="1" applyAlignment="1">
      <alignment horizontal="right" vertical="center"/>
    </xf>
    <xf numFmtId="166" fontId="6" fillId="0" borderId="0" xfId="0" applyFont="1" applyBorder="1" applyAlignment="1">
      <alignment horizontal="center"/>
    </xf>
    <xf numFmtId="166" fontId="3" fillId="0" borderId="0" xfId="0" applyFont="1" applyAlignment="1">
      <alignment horizontal="justify" vertical="center" wrapText="1"/>
    </xf>
    <xf numFmtId="166" fontId="3" fillId="0" borderId="16" xfId="0" applyFont="1" applyBorder="1" applyAlignment="1">
      <alignment horizontal="left" vertical="center"/>
    </xf>
    <xf numFmtId="166" fontId="5" fillId="0" borderId="0" xfId="0" applyFont="1" applyBorder="1" applyAlignment="1">
      <alignment horizontal="center"/>
    </xf>
    <xf numFmtId="166" fontId="5" fillId="0" borderId="0" xfId="0" applyFont="1" applyAlignment="1">
      <alignment horizontal="center"/>
    </xf>
    <xf numFmtId="166" fontId="6" fillId="0" borderId="0" xfId="0" applyFont="1" applyAlignment="1">
      <alignment horizontal="center" vertical="center" wrapText="1"/>
    </xf>
    <xf numFmtId="166" fontId="5" fillId="0" borderId="0" xfId="0" applyFont="1" applyFill="1" applyAlignment="1">
      <alignment horizontal="center" wrapText="1"/>
    </xf>
    <xf numFmtId="166" fontId="0" fillId="0" borderId="0" xfId="0" applyAlignment="1">
      <alignment horizontal="center"/>
    </xf>
    <xf numFmtId="166" fontId="6" fillId="0" borderId="0" xfId="0" applyFont="1" applyFill="1" applyAlignment="1">
      <alignment horizontal="center" wrapText="1"/>
    </xf>
    <xf numFmtId="166" fontId="5" fillId="0" borderId="0" xfId="0" applyFont="1" applyBorder="1" applyAlignment="1">
      <alignment horizontal="center" wrapText="1"/>
    </xf>
    <xf numFmtId="166" fontId="6" fillId="0" borderId="0" xfId="0" applyFont="1" applyBorder="1" applyAlignment="1">
      <alignment horizontal="center" wrapText="1"/>
    </xf>
  </cellXfs>
  <cellStyles count="25">
    <cellStyle name="Comma 2" xfId="7"/>
    <cellStyle name="Comma_Presupuesto Base (Alfa 2000, S.A.) - Análisis de Costos" xfId="8"/>
    <cellStyle name="Currency_Presupuesto Base (Alfa 2000, S.A.) - Análisis de Costos" xfId="9"/>
    <cellStyle name="Euro" xfId="10"/>
    <cellStyle name="Euro 2" xfId="11"/>
    <cellStyle name="Millares" xfId="1" builtinId="3"/>
    <cellStyle name="Millares 2" xfId="12"/>
    <cellStyle name="Millares 2 2" xfId="5"/>
    <cellStyle name="Millares 2 2 2" xfId="4"/>
    <cellStyle name="Millares 3" xfId="13"/>
    <cellStyle name="Millares 3 2 2" xfId="14"/>
    <cellStyle name="Millares 4" xfId="15"/>
    <cellStyle name="Millares 5" xfId="6"/>
    <cellStyle name="Moneda 2" xfId="16"/>
    <cellStyle name="No-definido" xfId="17"/>
    <cellStyle name="Normal" xfId="0" builtinId="0"/>
    <cellStyle name="Normal 2" xfId="18"/>
    <cellStyle name="Normal 20 2 2" xfId="19"/>
    <cellStyle name="Normal 3" xfId="20"/>
    <cellStyle name="Normal 3 2" xfId="3"/>
    <cellStyle name="Normal 4" xfId="21"/>
    <cellStyle name="Normal 4 2" xfId="22"/>
    <cellStyle name="Normal 5" xfId="23"/>
    <cellStyle name="Normal 6" xfId="24"/>
    <cellStyle name="Normal_Presp. Recon. Car. cruce Carretera  mella-guerra-bayaguana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ocumentos01\Users\Rene%20Jaquez\Downloads\PRESUPUESTO%202492%20-%20REGIONAL%20NORDESTE,%20SAN%20FRANCISCO%20DE%20MACORIS,%2023-10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AL NORDESTE"/>
      <sheetName val="ANALISIS U."/>
      <sheetName val="INSUMOS"/>
      <sheetName val="Volumen"/>
    </sheetNames>
    <sheetDataSet>
      <sheetData sheetId="0"/>
      <sheetData sheetId="1"/>
      <sheetData sheetId="2"/>
      <sheetData sheetId="3">
        <row r="73">
          <cell r="H73">
            <v>87.531800000000004</v>
          </cell>
        </row>
        <row r="86">
          <cell r="H86">
            <v>52.2575</v>
          </cell>
        </row>
        <row r="129">
          <cell r="H129">
            <v>18.12</v>
          </cell>
          <cell r="I129">
            <v>194.97120000000001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7"/>
  <sheetViews>
    <sheetView tabSelected="1" topLeftCell="A88" zoomScale="86" zoomScaleNormal="86" workbookViewId="0">
      <selection activeCell="K415" sqref="K415"/>
    </sheetView>
  </sheetViews>
  <sheetFormatPr baseColWidth="10" defaultColWidth="9.33203125" defaultRowHeight="15" x14ac:dyDescent="0.2"/>
  <cols>
    <col min="1" max="1" width="7.109375" customWidth="1"/>
    <col min="2" max="2" width="6.109375" customWidth="1"/>
    <col min="3" max="3" width="28.109375" customWidth="1"/>
    <col min="4" max="4" width="6.21875" customWidth="1"/>
    <col min="5" max="5" width="5.21875" bestFit="1" customWidth="1"/>
    <col min="6" max="7" width="13.109375" customWidth="1"/>
    <col min="8" max="8" width="13.77734375" customWidth="1"/>
    <col min="111" max="111" width="8.21875" customWidth="1"/>
    <col min="112" max="112" width="7.77734375" customWidth="1"/>
    <col min="113" max="113" width="28.6640625" customWidth="1"/>
    <col min="114" max="114" width="6.21875" customWidth="1"/>
    <col min="115" max="115" width="5.33203125" customWidth="1"/>
    <col min="116" max="116" width="13.109375" customWidth="1"/>
    <col min="117" max="117" width="11.77734375" customWidth="1"/>
  </cols>
  <sheetData>
    <row r="1" spans="1:8" s="1" customFormat="1" ht="12" customHeight="1" x14ac:dyDescent="0.2">
      <c r="A1" s="131" t="s">
        <v>0</v>
      </c>
      <c r="B1" s="132"/>
      <c r="C1" s="132"/>
      <c r="D1" s="133" t="s">
        <v>1</v>
      </c>
      <c r="E1" s="133"/>
      <c r="F1" s="133"/>
      <c r="G1" s="133"/>
      <c r="H1" s="134"/>
    </row>
    <row r="2" spans="1:8" ht="24" customHeight="1" x14ac:dyDescent="0.2">
      <c r="A2" s="2" t="s">
        <v>2</v>
      </c>
      <c r="B2" s="3">
        <v>2492</v>
      </c>
      <c r="C2" s="135" t="s">
        <v>3</v>
      </c>
      <c r="D2" s="136"/>
      <c r="E2" s="136"/>
      <c r="F2" s="4"/>
      <c r="G2" s="137" t="s">
        <v>4</v>
      </c>
      <c r="H2" s="138"/>
    </row>
    <row r="3" spans="1:8" ht="15.75" thickBot="1" x14ac:dyDescent="0.25">
      <c r="A3" s="5" t="s">
        <v>5</v>
      </c>
      <c r="B3" s="6" t="s">
        <v>6</v>
      </c>
      <c r="C3" s="7" t="s">
        <v>7</v>
      </c>
      <c r="D3" s="8"/>
      <c r="E3" s="8"/>
      <c r="F3" s="8"/>
      <c r="G3" s="139" t="s">
        <v>8</v>
      </c>
      <c r="H3" s="140"/>
    </row>
    <row r="4" spans="1:8" ht="24" customHeight="1" thickBot="1" x14ac:dyDescent="0.25">
      <c r="A4" s="9" t="s">
        <v>9</v>
      </c>
      <c r="B4" s="141" t="s">
        <v>10</v>
      </c>
      <c r="C4" s="142"/>
      <c r="D4" s="10" t="s">
        <v>11</v>
      </c>
      <c r="E4" s="10" t="s">
        <v>12</v>
      </c>
      <c r="F4" s="11" t="s">
        <v>13</v>
      </c>
      <c r="G4" s="11" t="s">
        <v>14</v>
      </c>
      <c r="H4" s="12" t="s">
        <v>15</v>
      </c>
    </row>
    <row r="5" spans="1:8" s="15" customFormat="1" ht="15.75" thickBot="1" x14ac:dyDescent="0.25">
      <c r="A5" s="13" t="s">
        <v>16</v>
      </c>
      <c r="B5" s="144" t="s">
        <v>17</v>
      </c>
      <c r="C5" s="144"/>
      <c r="D5" s="144"/>
      <c r="E5" s="144"/>
      <c r="F5" s="144"/>
      <c r="G5" s="144"/>
      <c r="H5" s="14">
        <f>SUM(H6:H8)</f>
        <v>0</v>
      </c>
    </row>
    <row r="6" spans="1:8" s="21" customFormat="1" ht="23.25" customHeight="1" x14ac:dyDescent="0.2">
      <c r="A6" s="16" t="s">
        <v>18</v>
      </c>
      <c r="B6" s="145" t="s">
        <v>19</v>
      </c>
      <c r="C6" s="145"/>
      <c r="D6" s="17">
        <v>1</v>
      </c>
      <c r="E6" s="18" t="s">
        <v>20</v>
      </c>
      <c r="F6" s="117"/>
      <c r="G6" s="19"/>
      <c r="H6" s="20">
        <f>D6*G6</f>
        <v>0</v>
      </c>
    </row>
    <row r="7" spans="1:8" s="21" customFormat="1" ht="22.5" customHeight="1" x14ac:dyDescent="0.2">
      <c r="A7" s="16" t="s">
        <v>21</v>
      </c>
      <c r="B7" s="143" t="s">
        <v>22</v>
      </c>
      <c r="C7" s="143"/>
      <c r="D7" s="17">
        <v>123.15</v>
      </c>
      <c r="E7" s="18" t="s">
        <v>23</v>
      </c>
      <c r="F7" s="117"/>
      <c r="G7" s="19"/>
      <c r="H7" s="20">
        <f>D7*G7</f>
        <v>0</v>
      </c>
    </row>
    <row r="8" spans="1:8" s="21" customFormat="1" ht="25.5" customHeight="1" x14ac:dyDescent="0.2">
      <c r="A8" s="16" t="s">
        <v>24</v>
      </c>
      <c r="B8" s="146" t="s">
        <v>25</v>
      </c>
      <c r="C8" s="146"/>
      <c r="D8" s="17">
        <v>1</v>
      </c>
      <c r="E8" s="18" t="s">
        <v>20</v>
      </c>
      <c r="F8" s="118"/>
      <c r="G8" s="22"/>
      <c r="H8" s="20">
        <f>D8*G8</f>
        <v>0</v>
      </c>
    </row>
    <row r="9" spans="1:8" s="21" customFormat="1" ht="15.6" customHeight="1" thickBot="1" x14ac:dyDescent="0.25">
      <c r="A9" s="23" t="s">
        <v>26</v>
      </c>
      <c r="B9" s="147" t="s">
        <v>27</v>
      </c>
      <c r="C9" s="147"/>
      <c r="D9" s="147"/>
      <c r="E9" s="147"/>
      <c r="F9" s="147"/>
      <c r="G9" s="147"/>
      <c r="H9" s="24">
        <f>SUM(H10:H23)</f>
        <v>0</v>
      </c>
    </row>
    <row r="10" spans="1:8" s="21" customFormat="1" ht="35.450000000000003" customHeight="1" x14ac:dyDescent="0.2">
      <c r="A10" s="16" t="s">
        <v>28</v>
      </c>
      <c r="B10" s="145" t="s">
        <v>29</v>
      </c>
      <c r="C10" s="145"/>
      <c r="D10" s="17">
        <v>603.99</v>
      </c>
      <c r="E10" s="18" t="s">
        <v>30</v>
      </c>
      <c r="F10" s="117"/>
      <c r="G10" s="19"/>
      <c r="H10" s="20">
        <f t="shared" ref="H10:H23" si="0">D10*G10</f>
        <v>0</v>
      </c>
    </row>
    <row r="11" spans="1:8" s="21" customFormat="1" x14ac:dyDescent="0.2">
      <c r="A11" s="16" t="s">
        <v>31</v>
      </c>
      <c r="B11" s="143" t="s">
        <v>32</v>
      </c>
      <c r="C11" s="143"/>
      <c r="D11" s="17">
        <v>160.44999999999999</v>
      </c>
      <c r="E11" s="18" t="s">
        <v>30</v>
      </c>
      <c r="F11" s="117"/>
      <c r="G11" s="19"/>
      <c r="H11" s="20">
        <f t="shared" si="0"/>
        <v>0</v>
      </c>
    </row>
    <row r="12" spans="1:8" s="21" customFormat="1" x14ac:dyDescent="0.2">
      <c r="A12" s="16" t="s">
        <v>33</v>
      </c>
      <c r="B12" s="143" t="s">
        <v>34</v>
      </c>
      <c r="C12" s="143"/>
      <c r="D12" s="17">
        <v>28</v>
      </c>
      <c r="E12" s="18" t="s">
        <v>35</v>
      </c>
      <c r="F12" s="117"/>
      <c r="G12" s="19"/>
      <c r="H12" s="20">
        <f t="shared" si="0"/>
        <v>0</v>
      </c>
    </row>
    <row r="13" spans="1:8" s="21" customFormat="1" x14ac:dyDescent="0.2">
      <c r="A13" s="16" t="s">
        <v>36</v>
      </c>
      <c r="B13" s="143" t="s">
        <v>37</v>
      </c>
      <c r="C13" s="143"/>
      <c r="D13" s="17">
        <v>52</v>
      </c>
      <c r="E13" s="18" t="s">
        <v>35</v>
      </c>
      <c r="F13" s="117"/>
      <c r="G13" s="19"/>
      <c r="H13" s="20">
        <f t="shared" si="0"/>
        <v>0</v>
      </c>
    </row>
    <row r="14" spans="1:8" s="21" customFormat="1" x14ac:dyDescent="0.2">
      <c r="A14" s="16" t="s">
        <v>38</v>
      </c>
      <c r="B14" s="143" t="s">
        <v>39</v>
      </c>
      <c r="C14" s="143"/>
      <c r="D14" s="17">
        <v>37.950000000000003</v>
      </c>
      <c r="E14" s="18" t="s">
        <v>30</v>
      </c>
      <c r="F14" s="117"/>
      <c r="G14" s="19"/>
      <c r="H14" s="20">
        <f t="shared" si="0"/>
        <v>0</v>
      </c>
    </row>
    <row r="15" spans="1:8" s="21" customFormat="1" ht="30" customHeight="1" x14ac:dyDescent="0.2">
      <c r="A15" s="16" t="s">
        <v>40</v>
      </c>
      <c r="B15" s="143" t="s">
        <v>41</v>
      </c>
      <c r="C15" s="143"/>
      <c r="D15" s="17">
        <v>665.11</v>
      </c>
      <c r="E15" s="18" t="s">
        <v>30</v>
      </c>
      <c r="F15" s="117"/>
      <c r="G15" s="19"/>
      <c r="H15" s="20">
        <f t="shared" si="0"/>
        <v>0</v>
      </c>
    </row>
    <row r="16" spans="1:8" s="21" customFormat="1" ht="33.6" customHeight="1" x14ac:dyDescent="0.2">
      <c r="A16" s="16" t="s">
        <v>42</v>
      </c>
      <c r="B16" s="143" t="s">
        <v>43</v>
      </c>
      <c r="C16" s="143"/>
      <c r="D16" s="17">
        <v>154.44</v>
      </c>
      <c r="E16" s="18" t="s">
        <v>30</v>
      </c>
      <c r="F16" s="117"/>
      <c r="G16" s="22"/>
      <c r="H16" s="20">
        <f t="shared" si="0"/>
        <v>0</v>
      </c>
    </row>
    <row r="17" spans="1:8" s="21" customFormat="1" ht="19.5" customHeight="1" x14ac:dyDescent="0.2">
      <c r="A17" s="16" t="s">
        <v>44</v>
      </c>
      <c r="B17" s="143" t="s">
        <v>45</v>
      </c>
      <c r="C17" s="143"/>
      <c r="D17" s="17">
        <v>19.989999999999998</v>
      </c>
      <c r="E17" s="18" t="s">
        <v>30</v>
      </c>
      <c r="F17" s="117"/>
      <c r="G17" s="19"/>
      <c r="H17" s="20">
        <f t="shared" si="0"/>
        <v>0</v>
      </c>
    </row>
    <row r="18" spans="1:8" s="21" customFormat="1" ht="24" customHeight="1" x14ac:dyDescent="0.2">
      <c r="A18" s="16" t="s">
        <v>46</v>
      </c>
      <c r="B18" s="143" t="s">
        <v>47</v>
      </c>
      <c r="C18" s="143"/>
      <c r="D18" s="17">
        <f>24.7+3</f>
        <v>27.7</v>
      </c>
      <c r="E18" s="18" t="s">
        <v>30</v>
      </c>
      <c r="F18" s="117"/>
      <c r="G18" s="19"/>
      <c r="H18" s="20">
        <f t="shared" si="0"/>
        <v>0</v>
      </c>
    </row>
    <row r="19" spans="1:8" s="21" customFormat="1" ht="24" customHeight="1" x14ac:dyDescent="0.2">
      <c r="A19" s="16" t="s">
        <v>48</v>
      </c>
      <c r="B19" s="143" t="s">
        <v>49</v>
      </c>
      <c r="C19" s="143"/>
      <c r="D19" s="17">
        <v>1</v>
      </c>
      <c r="E19" s="18" t="s">
        <v>20</v>
      </c>
      <c r="F19" s="117"/>
      <c r="G19" s="19"/>
      <c r="H19" s="20">
        <f t="shared" si="0"/>
        <v>0</v>
      </c>
    </row>
    <row r="20" spans="1:8" s="21" customFormat="1" ht="24.75" customHeight="1" x14ac:dyDescent="0.2">
      <c r="A20" s="16" t="s">
        <v>50</v>
      </c>
      <c r="B20" s="143" t="s">
        <v>51</v>
      </c>
      <c r="C20" s="143"/>
      <c r="D20" s="17">
        <v>1</v>
      </c>
      <c r="E20" s="18" t="s">
        <v>20</v>
      </c>
      <c r="F20" s="117"/>
      <c r="G20" s="19"/>
      <c r="H20" s="20">
        <f t="shared" si="0"/>
        <v>0</v>
      </c>
    </row>
    <row r="21" spans="1:8" s="21" customFormat="1" ht="24" customHeight="1" x14ac:dyDescent="0.2">
      <c r="A21" s="16" t="s">
        <v>52</v>
      </c>
      <c r="B21" s="143" t="s">
        <v>53</v>
      </c>
      <c r="C21" s="143"/>
      <c r="D21" s="17">
        <v>62.91</v>
      </c>
      <c r="E21" s="18" t="s">
        <v>30</v>
      </c>
      <c r="F21" s="117"/>
      <c r="G21" s="19"/>
      <c r="H21" s="20">
        <f t="shared" si="0"/>
        <v>0</v>
      </c>
    </row>
    <row r="22" spans="1:8" s="21" customFormat="1" ht="24.75" customHeight="1" x14ac:dyDescent="0.2">
      <c r="A22" s="16" t="s">
        <v>54</v>
      </c>
      <c r="B22" s="143" t="s">
        <v>55</v>
      </c>
      <c r="C22" s="143"/>
      <c r="D22" s="17">
        <v>74.19</v>
      </c>
      <c r="E22" s="18" t="s">
        <v>30</v>
      </c>
      <c r="F22" s="117"/>
      <c r="G22" s="19"/>
      <c r="H22" s="20">
        <f t="shared" si="0"/>
        <v>0</v>
      </c>
    </row>
    <row r="23" spans="1:8" s="21" customFormat="1" ht="46.9" customHeight="1" x14ac:dyDescent="0.2">
      <c r="A23" s="16" t="s">
        <v>56</v>
      </c>
      <c r="B23" s="143" t="s">
        <v>57</v>
      </c>
      <c r="C23" s="143"/>
      <c r="D23" s="17">
        <f>(+D10*0.15+D11*0.15+D14*0.1+D15*0.1+D16*0.2+D18*0.2+D19*10+D21*0.3+D22*0.3)*1.3</f>
        <v>354.28899999999999</v>
      </c>
      <c r="E23" s="18" t="s">
        <v>23</v>
      </c>
      <c r="F23" s="117"/>
      <c r="G23" s="19"/>
      <c r="H23" s="20">
        <f t="shared" si="0"/>
        <v>0</v>
      </c>
    </row>
    <row r="24" spans="1:8" s="21" customFormat="1" ht="15.75" thickBot="1" x14ac:dyDescent="0.25">
      <c r="A24" s="23" t="s">
        <v>58</v>
      </c>
      <c r="B24" s="148" t="s">
        <v>59</v>
      </c>
      <c r="C24" s="148"/>
      <c r="D24" s="148"/>
      <c r="E24" s="148"/>
      <c r="F24" s="148"/>
      <c r="G24" s="148"/>
      <c r="H24" s="24">
        <f>SUM(H25:H29)</f>
        <v>0</v>
      </c>
    </row>
    <row r="25" spans="1:8" s="21" customFormat="1" ht="22.5" customHeight="1" x14ac:dyDescent="0.2">
      <c r="A25" s="25" t="s">
        <v>60</v>
      </c>
      <c r="B25" s="143" t="s">
        <v>61</v>
      </c>
      <c r="C25" s="143"/>
      <c r="D25" s="17">
        <v>2.15</v>
      </c>
      <c r="E25" s="18" t="s">
        <v>62</v>
      </c>
      <c r="F25" s="117"/>
      <c r="G25" s="19"/>
      <c r="H25" s="20">
        <f>D25*G25</f>
        <v>0</v>
      </c>
    </row>
    <row r="26" spans="1:8" s="21" customFormat="1" ht="22.5" customHeight="1" x14ac:dyDescent="0.2">
      <c r="A26" s="25" t="s">
        <v>63</v>
      </c>
      <c r="B26" s="143" t="s">
        <v>64</v>
      </c>
      <c r="C26" s="143"/>
      <c r="D26" s="17">
        <v>3.22</v>
      </c>
      <c r="E26" s="18" t="s">
        <v>62</v>
      </c>
      <c r="F26" s="117"/>
      <c r="G26" s="19"/>
      <c r="H26" s="20">
        <f>D26*G26</f>
        <v>0</v>
      </c>
    </row>
    <row r="27" spans="1:8" s="21" customFormat="1" ht="22.5" customHeight="1" x14ac:dyDescent="0.2">
      <c r="A27" s="25" t="s">
        <v>65</v>
      </c>
      <c r="B27" s="143" t="s">
        <v>66</v>
      </c>
      <c r="C27" s="143"/>
      <c r="D27" s="17">
        <f>2.88+1.8</f>
        <v>4.68</v>
      </c>
      <c r="E27" s="18" t="s">
        <v>62</v>
      </c>
      <c r="F27" s="117"/>
      <c r="G27" s="19"/>
      <c r="H27" s="20">
        <f>D27*G27</f>
        <v>0</v>
      </c>
    </row>
    <row r="28" spans="1:8" s="21" customFormat="1" ht="22.5" customHeight="1" x14ac:dyDescent="0.2">
      <c r="A28" s="25" t="s">
        <v>67</v>
      </c>
      <c r="B28" s="143" t="s">
        <v>68</v>
      </c>
      <c r="C28" s="143"/>
      <c r="D28" s="17">
        <f>160.73+2.4</f>
        <v>163.13</v>
      </c>
      <c r="E28" s="18" t="s">
        <v>69</v>
      </c>
      <c r="F28" s="117"/>
      <c r="G28" s="19"/>
      <c r="H28" s="20">
        <f>D28*G28</f>
        <v>0</v>
      </c>
    </row>
    <row r="29" spans="1:8" s="21" customFormat="1" ht="13.5" customHeight="1" x14ac:dyDescent="0.2">
      <c r="A29" s="25" t="s">
        <v>70</v>
      </c>
      <c r="B29" s="146" t="s">
        <v>71</v>
      </c>
      <c r="C29" s="146"/>
      <c r="D29" s="26">
        <v>3.58</v>
      </c>
      <c r="E29" s="27" t="s">
        <v>23</v>
      </c>
      <c r="F29" s="117"/>
      <c r="G29" s="28"/>
      <c r="H29" s="29">
        <f>D29*G29</f>
        <v>0</v>
      </c>
    </row>
    <row r="30" spans="1:8" s="21" customFormat="1" ht="15.75" thickBot="1" x14ac:dyDescent="0.25">
      <c r="A30" s="23" t="s">
        <v>72</v>
      </c>
      <c r="B30" s="149" t="s">
        <v>73</v>
      </c>
      <c r="C30" s="149"/>
      <c r="D30" s="149"/>
      <c r="E30" s="149"/>
      <c r="F30" s="149"/>
      <c r="G30" s="149"/>
      <c r="H30" s="30">
        <f>SUM(H31:H48)</f>
        <v>0</v>
      </c>
    </row>
    <row r="31" spans="1:8" s="21" customFormat="1" ht="22.5" customHeight="1" x14ac:dyDescent="0.2">
      <c r="A31" s="16" t="s">
        <v>74</v>
      </c>
      <c r="B31" s="143" t="s">
        <v>75</v>
      </c>
      <c r="C31" s="143"/>
      <c r="D31" s="17">
        <v>64.290000000000006</v>
      </c>
      <c r="E31" s="18" t="s">
        <v>62</v>
      </c>
      <c r="F31" s="117"/>
      <c r="G31" s="19"/>
      <c r="H31" s="20">
        <f>D31*G31</f>
        <v>0</v>
      </c>
    </row>
    <row r="32" spans="1:8" s="21" customFormat="1" ht="28.9" customHeight="1" x14ac:dyDescent="0.2">
      <c r="A32" s="16" t="s">
        <v>76</v>
      </c>
      <c r="B32" s="143" t="s">
        <v>77</v>
      </c>
      <c r="C32" s="143"/>
      <c r="D32" s="17">
        <v>9.69</v>
      </c>
      <c r="E32" s="18" t="s">
        <v>62</v>
      </c>
      <c r="F32" s="117"/>
      <c r="G32" s="19"/>
      <c r="H32" s="20">
        <f t="shared" ref="H32:H48" si="1">D32*G32</f>
        <v>0</v>
      </c>
    </row>
    <row r="33" spans="1:8" s="21" customFormat="1" ht="35.25" customHeight="1" x14ac:dyDescent="0.2">
      <c r="A33" s="16" t="s">
        <v>78</v>
      </c>
      <c r="B33" s="143" t="s">
        <v>79</v>
      </c>
      <c r="C33" s="143"/>
      <c r="D33" s="17">
        <v>4.62</v>
      </c>
      <c r="E33" s="18" t="s">
        <v>62</v>
      </c>
      <c r="F33" s="117"/>
      <c r="G33" s="31"/>
      <c r="H33" s="20">
        <f t="shared" si="1"/>
        <v>0</v>
      </c>
    </row>
    <row r="34" spans="1:8" s="21" customFormat="1" ht="33.75" customHeight="1" x14ac:dyDescent="0.2">
      <c r="A34" s="16" t="s">
        <v>80</v>
      </c>
      <c r="B34" s="143" t="s">
        <v>81</v>
      </c>
      <c r="C34" s="143"/>
      <c r="D34" s="17">
        <v>1.35</v>
      </c>
      <c r="E34" s="18" t="s">
        <v>62</v>
      </c>
      <c r="F34" s="117"/>
      <c r="G34" s="31"/>
      <c r="H34" s="20">
        <f t="shared" si="1"/>
        <v>0</v>
      </c>
    </row>
    <row r="35" spans="1:8" s="21" customFormat="1" ht="34.9" customHeight="1" x14ac:dyDescent="0.2">
      <c r="A35" s="16" t="s">
        <v>82</v>
      </c>
      <c r="B35" s="143" t="s">
        <v>83</v>
      </c>
      <c r="C35" s="143"/>
      <c r="D35" s="32">
        <v>1.35</v>
      </c>
      <c r="E35" s="18" t="s">
        <v>62</v>
      </c>
      <c r="F35" s="117"/>
      <c r="G35" s="31"/>
      <c r="H35" s="20">
        <f t="shared" si="1"/>
        <v>0</v>
      </c>
    </row>
    <row r="36" spans="1:8" s="21" customFormat="1" ht="40.9" customHeight="1" x14ac:dyDescent="0.2">
      <c r="A36" s="16" t="s">
        <v>84</v>
      </c>
      <c r="B36" s="143" t="s">
        <v>85</v>
      </c>
      <c r="C36" s="143"/>
      <c r="D36" s="32">
        <v>0.51</v>
      </c>
      <c r="E36" s="18" t="s">
        <v>62</v>
      </c>
      <c r="F36" s="117"/>
      <c r="G36" s="19"/>
      <c r="H36" s="20">
        <f t="shared" si="1"/>
        <v>0</v>
      </c>
    </row>
    <row r="37" spans="1:8" s="21" customFormat="1" ht="32.25" customHeight="1" x14ac:dyDescent="0.2">
      <c r="A37" s="16" t="s">
        <v>86</v>
      </c>
      <c r="B37" s="143" t="s">
        <v>87</v>
      </c>
      <c r="C37" s="143"/>
      <c r="D37" s="32">
        <v>1.67</v>
      </c>
      <c r="E37" s="18" t="s">
        <v>62</v>
      </c>
      <c r="F37" s="117"/>
      <c r="G37" s="19"/>
      <c r="H37" s="20">
        <f t="shared" si="1"/>
        <v>0</v>
      </c>
    </row>
    <row r="38" spans="1:8" s="21" customFormat="1" ht="36" customHeight="1" x14ac:dyDescent="0.2">
      <c r="A38" s="16" t="s">
        <v>88</v>
      </c>
      <c r="B38" s="143" t="s">
        <v>89</v>
      </c>
      <c r="C38" s="143"/>
      <c r="D38" s="32">
        <v>1.4</v>
      </c>
      <c r="E38" s="18" t="s">
        <v>62</v>
      </c>
      <c r="F38" s="117"/>
      <c r="G38" s="19"/>
      <c r="H38" s="20">
        <f t="shared" si="1"/>
        <v>0</v>
      </c>
    </row>
    <row r="39" spans="1:8" s="21" customFormat="1" ht="22.5" customHeight="1" x14ac:dyDescent="0.2">
      <c r="A39" s="16" t="s">
        <v>90</v>
      </c>
      <c r="B39" s="143" t="s">
        <v>91</v>
      </c>
      <c r="C39" s="143"/>
      <c r="D39" s="32">
        <v>0.71</v>
      </c>
      <c r="E39" s="18" t="s">
        <v>62</v>
      </c>
      <c r="F39" s="117"/>
      <c r="G39" s="19"/>
      <c r="H39" s="20">
        <f t="shared" si="1"/>
        <v>0</v>
      </c>
    </row>
    <row r="40" spans="1:8" s="21" customFormat="1" ht="23.25" customHeight="1" x14ac:dyDescent="0.2">
      <c r="A40" s="16" t="s">
        <v>92</v>
      </c>
      <c r="B40" s="143" t="s">
        <v>93</v>
      </c>
      <c r="C40" s="143"/>
      <c r="D40" s="17">
        <f>0.57+0.59</f>
        <v>1.1599999999999999</v>
      </c>
      <c r="E40" s="18" t="s">
        <v>62</v>
      </c>
      <c r="F40" s="117"/>
      <c r="G40" s="19"/>
      <c r="H40" s="20">
        <f t="shared" si="1"/>
        <v>0</v>
      </c>
    </row>
    <row r="41" spans="1:8" s="21" customFormat="1" ht="24" customHeight="1" x14ac:dyDescent="0.2">
      <c r="A41" s="16" t="s">
        <v>94</v>
      </c>
      <c r="B41" s="143" t="s">
        <v>95</v>
      </c>
      <c r="C41" s="143"/>
      <c r="D41" s="32">
        <v>0.8</v>
      </c>
      <c r="E41" s="18" t="s">
        <v>62</v>
      </c>
      <c r="F41" s="117"/>
      <c r="G41" s="19"/>
      <c r="H41" s="20">
        <f t="shared" si="1"/>
        <v>0</v>
      </c>
    </row>
    <row r="42" spans="1:8" s="21" customFormat="1" ht="34.5" customHeight="1" x14ac:dyDescent="0.2">
      <c r="A42" s="16" t="s">
        <v>96</v>
      </c>
      <c r="B42" s="143" t="s">
        <v>97</v>
      </c>
      <c r="C42" s="143"/>
      <c r="D42" s="32">
        <v>3.15</v>
      </c>
      <c r="E42" s="18" t="s">
        <v>62</v>
      </c>
      <c r="F42" s="117"/>
      <c r="G42" s="19"/>
      <c r="H42" s="20">
        <f t="shared" si="1"/>
        <v>0</v>
      </c>
    </row>
    <row r="43" spans="1:8" s="21" customFormat="1" ht="22.5" customHeight="1" x14ac:dyDescent="0.2">
      <c r="A43" s="16" t="s">
        <v>98</v>
      </c>
      <c r="B43" s="143" t="s">
        <v>99</v>
      </c>
      <c r="C43" s="143"/>
      <c r="D43" s="32">
        <v>0.96</v>
      </c>
      <c r="E43" s="18" t="s">
        <v>62</v>
      </c>
      <c r="F43" s="117"/>
      <c r="G43" s="19"/>
      <c r="H43" s="20">
        <f t="shared" si="1"/>
        <v>0</v>
      </c>
    </row>
    <row r="44" spans="1:8" s="21" customFormat="1" ht="33" customHeight="1" x14ac:dyDescent="0.2">
      <c r="A44" s="16" t="s">
        <v>100</v>
      </c>
      <c r="B44" s="143" t="s">
        <v>101</v>
      </c>
      <c r="C44" s="143"/>
      <c r="D44" s="32">
        <v>0.96</v>
      </c>
      <c r="E44" s="18" t="s">
        <v>62</v>
      </c>
      <c r="F44" s="117"/>
      <c r="G44" s="19"/>
      <c r="H44" s="20">
        <f t="shared" si="1"/>
        <v>0</v>
      </c>
    </row>
    <row r="45" spans="1:8" s="21" customFormat="1" ht="37.5" customHeight="1" x14ac:dyDescent="0.2">
      <c r="A45" s="16" t="s">
        <v>102</v>
      </c>
      <c r="B45" s="143" t="s">
        <v>103</v>
      </c>
      <c r="C45" s="143"/>
      <c r="D45" s="32">
        <v>0.36</v>
      </c>
      <c r="E45" s="18" t="s">
        <v>62</v>
      </c>
      <c r="F45" s="117"/>
      <c r="G45" s="19"/>
      <c r="H45" s="20">
        <f t="shared" si="1"/>
        <v>0</v>
      </c>
    </row>
    <row r="46" spans="1:8" s="21" customFormat="1" ht="22.5" customHeight="1" x14ac:dyDescent="0.2">
      <c r="A46" s="16" t="s">
        <v>104</v>
      </c>
      <c r="B46" s="143" t="s">
        <v>105</v>
      </c>
      <c r="C46" s="143"/>
      <c r="D46" s="32">
        <v>15.73</v>
      </c>
      <c r="E46" s="18" t="s">
        <v>62</v>
      </c>
      <c r="F46" s="117"/>
      <c r="G46" s="19"/>
      <c r="H46" s="20">
        <f t="shared" si="1"/>
        <v>0</v>
      </c>
    </row>
    <row r="47" spans="1:8" s="21" customFormat="1" ht="22.5" customHeight="1" x14ac:dyDescent="0.2">
      <c r="A47" s="16" t="s">
        <v>106</v>
      </c>
      <c r="B47" s="143" t="s">
        <v>107</v>
      </c>
      <c r="C47" s="143"/>
      <c r="D47" s="32">
        <f>1.38+0.92</f>
        <v>2.2999999999999998</v>
      </c>
      <c r="E47" s="18" t="s">
        <v>62</v>
      </c>
      <c r="F47" s="117"/>
      <c r="G47" s="19"/>
      <c r="H47" s="20">
        <f t="shared" si="1"/>
        <v>0</v>
      </c>
    </row>
    <row r="48" spans="1:8" s="21" customFormat="1" ht="45" customHeight="1" x14ac:dyDescent="0.2">
      <c r="A48" s="16" t="s">
        <v>108</v>
      </c>
      <c r="B48" s="143" t="s">
        <v>109</v>
      </c>
      <c r="C48" s="143"/>
      <c r="D48" s="32">
        <f>9.86*6.76*0.14*1.05</f>
        <v>9.7980792000000019</v>
      </c>
      <c r="E48" s="18" t="s">
        <v>62</v>
      </c>
      <c r="F48" s="117"/>
      <c r="G48" s="19"/>
      <c r="H48" s="20">
        <f t="shared" si="1"/>
        <v>0</v>
      </c>
    </row>
    <row r="49" spans="1:8" s="21" customFormat="1" ht="15.75" thickBot="1" x14ac:dyDescent="0.25">
      <c r="A49" s="23" t="s">
        <v>110</v>
      </c>
      <c r="B49" s="147" t="s">
        <v>111</v>
      </c>
      <c r="C49" s="147"/>
      <c r="D49" s="147"/>
      <c r="E49" s="147"/>
      <c r="F49" s="147"/>
      <c r="G49" s="147"/>
      <c r="H49" s="24">
        <f>SUM(H50:H55)</f>
        <v>0</v>
      </c>
    </row>
    <row r="50" spans="1:8" s="21" customFormat="1" ht="27" customHeight="1" x14ac:dyDescent="0.2">
      <c r="A50" s="33" t="s">
        <v>112</v>
      </c>
      <c r="B50" s="143" t="s">
        <v>113</v>
      </c>
      <c r="C50" s="143"/>
      <c r="D50" s="34">
        <v>26.43</v>
      </c>
      <c r="E50" s="35" t="s">
        <v>30</v>
      </c>
      <c r="F50" s="119"/>
      <c r="G50" s="28"/>
      <c r="H50" s="36">
        <f t="shared" ref="H50:H55" si="2">D50*G50</f>
        <v>0</v>
      </c>
    </row>
    <row r="51" spans="1:8" s="21" customFormat="1" ht="27" customHeight="1" x14ac:dyDescent="0.2">
      <c r="A51" s="33" t="s">
        <v>114</v>
      </c>
      <c r="B51" s="143" t="s">
        <v>115</v>
      </c>
      <c r="C51" s="143"/>
      <c r="D51" s="34">
        <f>163.78+22.83</f>
        <v>186.61</v>
      </c>
      <c r="E51" s="35" t="s">
        <v>30</v>
      </c>
      <c r="F51" s="119"/>
      <c r="G51" s="37"/>
      <c r="H51" s="36">
        <f t="shared" si="2"/>
        <v>0</v>
      </c>
    </row>
    <row r="52" spans="1:8" s="21" customFormat="1" ht="27" customHeight="1" x14ac:dyDescent="0.2">
      <c r="A52" s="33" t="s">
        <v>116</v>
      </c>
      <c r="B52" s="143" t="s">
        <v>117</v>
      </c>
      <c r="C52" s="143"/>
      <c r="D52" s="34">
        <v>12.88</v>
      </c>
      <c r="E52" s="35" t="s">
        <v>30</v>
      </c>
      <c r="F52" s="119"/>
      <c r="G52" s="28"/>
      <c r="H52" s="36">
        <f t="shared" si="2"/>
        <v>0</v>
      </c>
    </row>
    <row r="53" spans="1:8" s="21" customFormat="1" ht="27" customHeight="1" x14ac:dyDescent="0.2">
      <c r="A53" s="33" t="s">
        <v>118</v>
      </c>
      <c r="B53" s="143" t="s">
        <v>119</v>
      </c>
      <c r="C53" s="143"/>
      <c r="D53" s="34">
        <v>3.49</v>
      </c>
      <c r="E53" s="35" t="s">
        <v>30</v>
      </c>
      <c r="F53" s="119"/>
      <c r="G53" s="28"/>
      <c r="H53" s="36">
        <f t="shared" si="2"/>
        <v>0</v>
      </c>
    </row>
    <row r="54" spans="1:8" s="21" customFormat="1" ht="27" customHeight="1" x14ac:dyDescent="0.2">
      <c r="A54" s="33" t="s">
        <v>120</v>
      </c>
      <c r="B54" s="143" t="s">
        <v>121</v>
      </c>
      <c r="C54" s="143"/>
      <c r="D54" s="34">
        <v>21.78</v>
      </c>
      <c r="E54" s="35" t="s">
        <v>30</v>
      </c>
      <c r="F54" s="119"/>
      <c r="G54" s="28"/>
      <c r="H54" s="36">
        <f t="shared" si="2"/>
        <v>0</v>
      </c>
    </row>
    <row r="55" spans="1:8" s="21" customFormat="1" ht="27" customHeight="1" x14ac:dyDescent="0.2">
      <c r="A55" s="38" t="s">
        <v>122</v>
      </c>
      <c r="B55" s="146" t="s">
        <v>123</v>
      </c>
      <c r="C55" s="146"/>
      <c r="D55" s="39">
        <v>2.2400000000000002</v>
      </c>
      <c r="E55" s="40" t="s">
        <v>30</v>
      </c>
      <c r="F55" s="120"/>
      <c r="G55" s="41"/>
      <c r="H55" s="42">
        <f t="shared" si="2"/>
        <v>0</v>
      </c>
    </row>
    <row r="56" spans="1:8" s="21" customFormat="1" ht="15.75" thickBot="1" x14ac:dyDescent="0.25">
      <c r="A56" s="43" t="s">
        <v>124</v>
      </c>
      <c r="B56" s="149" t="s">
        <v>125</v>
      </c>
      <c r="C56" s="149"/>
      <c r="D56" s="149"/>
      <c r="E56" s="149"/>
      <c r="F56" s="149"/>
      <c r="G56" s="149"/>
      <c r="H56" s="30">
        <f>SUM(H57)</f>
        <v>0</v>
      </c>
    </row>
    <row r="57" spans="1:8" s="21" customFormat="1" ht="20.45" customHeight="1" x14ac:dyDescent="0.2">
      <c r="A57" s="44" t="s">
        <v>126</v>
      </c>
      <c r="B57" s="150" t="s">
        <v>127</v>
      </c>
      <c r="C57" s="150"/>
      <c r="D57" s="45">
        <v>211.41</v>
      </c>
      <c r="E57" s="35" t="s">
        <v>30</v>
      </c>
      <c r="F57" s="119"/>
      <c r="G57" s="28"/>
      <c r="H57" s="46">
        <f>D57*G57</f>
        <v>0</v>
      </c>
    </row>
    <row r="58" spans="1:8" s="21" customFormat="1" ht="15.75" thickBot="1" x14ac:dyDescent="0.25">
      <c r="A58" s="23" t="s">
        <v>128</v>
      </c>
      <c r="B58" s="147" t="s">
        <v>129</v>
      </c>
      <c r="C58" s="147"/>
      <c r="D58" s="147"/>
      <c r="E58" s="147"/>
      <c r="F58" s="147"/>
      <c r="G58" s="147"/>
      <c r="H58" s="24">
        <f>SUM(H59:H59)</f>
        <v>0</v>
      </c>
    </row>
    <row r="59" spans="1:8" s="21" customFormat="1" ht="36.6" customHeight="1" x14ac:dyDescent="0.2">
      <c r="A59" s="16" t="s">
        <v>130</v>
      </c>
      <c r="B59" s="145" t="s">
        <v>131</v>
      </c>
      <c r="C59" s="145"/>
      <c r="D59" s="17">
        <f>+[1]Volumen!$H$86</f>
        <v>52.2575</v>
      </c>
      <c r="E59" s="18" t="s">
        <v>30</v>
      </c>
      <c r="F59" s="117"/>
      <c r="G59" s="19"/>
      <c r="H59" s="47">
        <f>D59*G59</f>
        <v>0</v>
      </c>
    </row>
    <row r="60" spans="1:8" s="21" customFormat="1" ht="15.75" thickBot="1" x14ac:dyDescent="0.25">
      <c r="A60" s="23" t="s">
        <v>132</v>
      </c>
      <c r="B60" s="147" t="s">
        <v>133</v>
      </c>
      <c r="C60" s="147"/>
      <c r="D60" s="147"/>
      <c r="E60" s="147"/>
      <c r="F60" s="147"/>
      <c r="G60" s="147"/>
      <c r="H60" s="24">
        <f>SUM(H61)</f>
        <v>0</v>
      </c>
    </row>
    <row r="61" spans="1:8" s="21" customFormat="1" ht="42.6" customHeight="1" x14ac:dyDescent="0.2">
      <c r="A61" s="48" t="s">
        <v>134</v>
      </c>
      <c r="B61" s="145" t="s">
        <v>135</v>
      </c>
      <c r="C61" s="145"/>
      <c r="D61" s="89">
        <f>+[1]Volumen!$I$129</f>
        <v>194.97120000000001</v>
      </c>
      <c r="E61" s="35" t="s">
        <v>136</v>
      </c>
      <c r="F61" s="49"/>
      <c r="G61" s="49"/>
      <c r="H61" s="46">
        <f>+G61*D61</f>
        <v>0</v>
      </c>
    </row>
    <row r="62" spans="1:8" s="21" customFormat="1" ht="15.75" thickBot="1" x14ac:dyDescent="0.25">
      <c r="A62" s="23" t="s">
        <v>137</v>
      </c>
      <c r="B62" s="147" t="s">
        <v>138</v>
      </c>
      <c r="C62" s="147"/>
      <c r="D62" s="147"/>
      <c r="E62" s="147"/>
      <c r="F62" s="147"/>
      <c r="G62" s="147"/>
      <c r="H62" s="24">
        <f>SUM(H63:H66)</f>
        <v>0</v>
      </c>
    </row>
    <row r="63" spans="1:8" s="21" customFormat="1" x14ac:dyDescent="0.2">
      <c r="A63" s="16" t="s">
        <v>139</v>
      </c>
      <c r="B63" s="143" t="s">
        <v>140</v>
      </c>
      <c r="C63" s="143"/>
      <c r="D63" s="17">
        <v>121.4</v>
      </c>
      <c r="E63" s="18" t="s">
        <v>30</v>
      </c>
      <c r="F63" s="117"/>
      <c r="G63" s="19"/>
      <c r="H63" s="20">
        <f>+D63*G63</f>
        <v>0</v>
      </c>
    </row>
    <row r="64" spans="1:8" s="21" customFormat="1" ht="22.5" customHeight="1" x14ac:dyDescent="0.2">
      <c r="A64" s="16" t="s">
        <v>141</v>
      </c>
      <c r="B64" s="143" t="s">
        <v>142</v>
      </c>
      <c r="C64" s="143"/>
      <c r="D64" s="17">
        <f>SUM(D50:D52)*2</f>
        <v>451.84000000000003</v>
      </c>
      <c r="E64" s="18" t="s">
        <v>30</v>
      </c>
      <c r="F64" s="117"/>
      <c r="G64" s="19"/>
      <c r="H64" s="20">
        <f>D64*G64</f>
        <v>0</v>
      </c>
    </row>
    <row r="65" spans="1:8" s="21" customFormat="1" ht="31.15" customHeight="1" x14ac:dyDescent="0.2">
      <c r="A65" s="16" t="s">
        <v>143</v>
      </c>
      <c r="B65" s="143" t="s">
        <v>144</v>
      </c>
      <c r="C65" s="143"/>
      <c r="D65" s="17">
        <v>1</v>
      </c>
      <c r="E65" s="18" t="s">
        <v>20</v>
      </c>
      <c r="F65" s="117"/>
      <c r="G65" s="19"/>
      <c r="H65" s="20">
        <f>D65*G65</f>
        <v>0</v>
      </c>
    </row>
    <row r="66" spans="1:8" s="21" customFormat="1" ht="13.5" customHeight="1" x14ac:dyDescent="0.2">
      <c r="A66" s="16" t="s">
        <v>145</v>
      </c>
      <c r="B66" s="143" t="s">
        <v>146</v>
      </c>
      <c r="C66" s="143"/>
      <c r="D66" s="17">
        <f>+D64*0.65</f>
        <v>293.69600000000003</v>
      </c>
      <c r="E66" s="18" t="s">
        <v>147</v>
      </c>
      <c r="F66" s="117"/>
      <c r="G66" s="19"/>
      <c r="H66" s="20">
        <f>D66*G66</f>
        <v>0</v>
      </c>
    </row>
    <row r="67" spans="1:8" s="21" customFormat="1" ht="15.75" thickBot="1" x14ac:dyDescent="0.25">
      <c r="A67" s="23" t="s">
        <v>148</v>
      </c>
      <c r="B67" s="147" t="s">
        <v>149</v>
      </c>
      <c r="C67" s="147"/>
      <c r="D67" s="147"/>
      <c r="E67" s="147"/>
      <c r="F67" s="147"/>
      <c r="G67" s="147"/>
      <c r="H67" s="24">
        <f>SUM(H68:H72)</f>
        <v>0</v>
      </c>
    </row>
    <row r="68" spans="1:8" s="21" customFormat="1" ht="13.5" customHeight="1" x14ac:dyDescent="0.2">
      <c r="A68" s="16" t="s">
        <v>150</v>
      </c>
      <c r="B68" s="143" t="s">
        <v>151</v>
      </c>
      <c r="C68" s="143"/>
      <c r="D68" s="17">
        <v>737.07</v>
      </c>
      <c r="E68" s="18" t="s">
        <v>30</v>
      </c>
      <c r="F68" s="121"/>
      <c r="G68" s="50"/>
      <c r="H68" s="20">
        <f>D68*G68</f>
        <v>0</v>
      </c>
    </row>
    <row r="69" spans="1:8" s="21" customFormat="1" x14ac:dyDescent="0.2">
      <c r="A69" s="16" t="s">
        <v>152</v>
      </c>
      <c r="B69" s="143" t="s">
        <v>153</v>
      </c>
      <c r="C69" s="143"/>
      <c r="D69" s="17">
        <v>202.96</v>
      </c>
      <c r="E69" s="51" t="s">
        <v>147</v>
      </c>
      <c r="F69" s="121"/>
      <c r="G69" s="50"/>
      <c r="H69" s="20">
        <f>D69*G69</f>
        <v>0</v>
      </c>
    </row>
    <row r="70" spans="1:8" s="21" customFormat="1" ht="55.15" customHeight="1" x14ac:dyDescent="0.2">
      <c r="A70" s="16" t="s">
        <v>154</v>
      </c>
      <c r="B70" s="151" t="s">
        <v>155</v>
      </c>
      <c r="C70" s="151"/>
      <c r="D70" s="17">
        <v>763.19</v>
      </c>
      <c r="E70" s="18" t="s">
        <v>30</v>
      </c>
      <c r="F70" s="121"/>
      <c r="G70" s="52"/>
      <c r="H70" s="20">
        <f>D70*G70</f>
        <v>0</v>
      </c>
    </row>
    <row r="71" spans="1:8" s="21" customFormat="1" ht="22.5" customHeight="1" x14ac:dyDescent="0.2">
      <c r="A71" s="16" t="s">
        <v>156</v>
      </c>
      <c r="B71" s="143" t="s">
        <v>157</v>
      </c>
      <c r="C71" s="143"/>
      <c r="D71" s="17">
        <f>202.96*0.2</f>
        <v>40.592000000000006</v>
      </c>
      <c r="E71" s="18" t="s">
        <v>30</v>
      </c>
      <c r="F71" s="117"/>
      <c r="G71" s="19"/>
      <c r="H71" s="20">
        <f>D71*G71</f>
        <v>0</v>
      </c>
    </row>
    <row r="72" spans="1:8" s="21" customFormat="1" ht="13.5" customHeight="1" x14ac:dyDescent="0.2">
      <c r="A72" s="16" t="s">
        <v>158</v>
      </c>
      <c r="B72" s="143" t="s">
        <v>159</v>
      </c>
      <c r="C72" s="143"/>
      <c r="D72" s="17">
        <v>15</v>
      </c>
      <c r="E72" s="51" t="s">
        <v>35</v>
      </c>
      <c r="F72" s="121"/>
      <c r="G72" s="50"/>
      <c r="H72" s="20">
        <f>D72*G72</f>
        <v>0</v>
      </c>
    </row>
    <row r="73" spans="1:8" s="21" customFormat="1" ht="15.75" thickBot="1" x14ac:dyDescent="0.25">
      <c r="A73" s="23" t="s">
        <v>160</v>
      </c>
      <c r="B73" s="147" t="s">
        <v>161</v>
      </c>
      <c r="C73" s="147"/>
      <c r="D73" s="147"/>
      <c r="E73" s="147"/>
      <c r="F73" s="147"/>
      <c r="G73" s="147"/>
      <c r="H73" s="24">
        <f>SUM(H74:H76)</f>
        <v>0</v>
      </c>
    </row>
    <row r="74" spans="1:8" s="21" customFormat="1" ht="25.15" customHeight="1" x14ac:dyDescent="0.2">
      <c r="A74" s="33" t="s">
        <v>162</v>
      </c>
      <c r="B74" s="143" t="s">
        <v>163</v>
      </c>
      <c r="C74" s="143"/>
      <c r="D74" s="45">
        <v>581.75</v>
      </c>
      <c r="E74" s="35" t="s">
        <v>30</v>
      </c>
      <c r="F74" s="119"/>
      <c r="G74" s="28"/>
      <c r="H74" s="36">
        <f>D74*G74</f>
        <v>0</v>
      </c>
    </row>
    <row r="75" spans="1:8" s="21" customFormat="1" x14ac:dyDescent="0.2">
      <c r="A75" s="33" t="s">
        <v>164</v>
      </c>
      <c r="B75" s="143" t="s">
        <v>165</v>
      </c>
      <c r="C75" s="143"/>
      <c r="D75" s="45">
        <v>532.37</v>
      </c>
      <c r="E75" s="35" t="s">
        <v>147</v>
      </c>
      <c r="F75" s="119"/>
      <c r="G75" s="28"/>
      <c r="H75" s="36">
        <f>D75*G75</f>
        <v>0</v>
      </c>
    </row>
    <row r="76" spans="1:8" s="21" customFormat="1" x14ac:dyDescent="0.2">
      <c r="A76" s="38" t="s">
        <v>166</v>
      </c>
      <c r="B76" s="146" t="s">
        <v>167</v>
      </c>
      <c r="C76" s="146"/>
      <c r="D76" s="53">
        <v>61.73</v>
      </c>
      <c r="E76" s="40" t="s">
        <v>30</v>
      </c>
      <c r="F76" s="120"/>
      <c r="G76" s="41"/>
      <c r="H76" s="42">
        <f>D76*G76</f>
        <v>0</v>
      </c>
    </row>
    <row r="77" spans="1:8" s="21" customFormat="1" ht="15.75" thickBot="1" x14ac:dyDescent="0.25">
      <c r="A77" s="43" t="s">
        <v>168</v>
      </c>
      <c r="B77" s="149" t="s">
        <v>169</v>
      </c>
      <c r="C77" s="149"/>
      <c r="D77" s="149"/>
      <c r="E77" s="149"/>
      <c r="F77" s="149"/>
      <c r="G77" s="149"/>
      <c r="H77" s="30">
        <f>SUM(H78:H83)</f>
        <v>0</v>
      </c>
    </row>
    <row r="78" spans="1:8" s="21" customFormat="1" ht="22.5" customHeight="1" x14ac:dyDescent="0.2">
      <c r="A78" s="16" t="s">
        <v>170</v>
      </c>
      <c r="B78" s="143" t="s">
        <v>171</v>
      </c>
      <c r="C78" s="143"/>
      <c r="D78" s="17">
        <f>7.33+6.37</f>
        <v>13.7</v>
      </c>
      <c r="E78" s="18" t="s">
        <v>30</v>
      </c>
      <c r="F78" s="117"/>
      <c r="G78" s="19"/>
      <c r="H78" s="54">
        <f t="shared" ref="H78:H83" si="3">D78*G78</f>
        <v>0</v>
      </c>
    </row>
    <row r="79" spans="1:8" s="21" customFormat="1" x14ac:dyDescent="0.2">
      <c r="A79" s="25" t="s">
        <v>172</v>
      </c>
      <c r="B79" s="143" t="s">
        <v>173</v>
      </c>
      <c r="C79" s="143"/>
      <c r="D79" s="17">
        <v>199.95</v>
      </c>
      <c r="E79" s="18" t="s">
        <v>30</v>
      </c>
      <c r="F79" s="117"/>
      <c r="G79" s="19"/>
      <c r="H79" s="54">
        <f t="shared" si="3"/>
        <v>0</v>
      </c>
    </row>
    <row r="80" spans="1:8" s="21" customFormat="1" ht="43.9" customHeight="1" x14ac:dyDescent="0.2">
      <c r="A80" s="16" t="s">
        <v>174</v>
      </c>
      <c r="B80" s="143" t="s">
        <v>175</v>
      </c>
      <c r="C80" s="143"/>
      <c r="D80" s="17">
        <f>+[1]Volumen!$H$73</f>
        <v>87.531800000000004</v>
      </c>
      <c r="E80" s="18" t="s">
        <v>30</v>
      </c>
      <c r="F80" s="117"/>
      <c r="G80" s="19"/>
      <c r="H80" s="54">
        <f t="shared" si="3"/>
        <v>0</v>
      </c>
    </row>
    <row r="81" spans="1:8" s="21" customFormat="1" x14ac:dyDescent="0.2">
      <c r="A81" s="16" t="s">
        <v>176</v>
      </c>
      <c r="B81" s="143" t="s">
        <v>177</v>
      </c>
      <c r="C81" s="143"/>
      <c r="D81" s="17">
        <v>0.88</v>
      </c>
      <c r="E81" s="18" t="s">
        <v>30</v>
      </c>
      <c r="F81" s="117"/>
      <c r="G81" s="19"/>
      <c r="H81" s="54">
        <f t="shared" si="3"/>
        <v>0</v>
      </c>
    </row>
    <row r="82" spans="1:8" s="21" customFormat="1" ht="41.45" customHeight="1" x14ac:dyDescent="0.2">
      <c r="A82" s="25" t="s">
        <v>178</v>
      </c>
      <c r="B82" s="143" t="s">
        <v>179</v>
      </c>
      <c r="C82" s="143"/>
      <c r="D82" s="17">
        <v>4.21</v>
      </c>
      <c r="E82" s="18" t="s">
        <v>30</v>
      </c>
      <c r="F82" s="117"/>
      <c r="G82" s="19"/>
      <c r="H82" s="54">
        <f t="shared" si="3"/>
        <v>0</v>
      </c>
    </row>
    <row r="83" spans="1:8" s="21" customFormat="1" x14ac:dyDescent="0.2">
      <c r="A83" s="55" t="s">
        <v>180</v>
      </c>
      <c r="B83" s="146" t="s">
        <v>181</v>
      </c>
      <c r="C83" s="146"/>
      <c r="D83" s="56">
        <v>5.46</v>
      </c>
      <c r="E83" s="27" t="s">
        <v>30</v>
      </c>
      <c r="F83" s="122"/>
      <c r="G83" s="57"/>
      <c r="H83" s="29">
        <f t="shared" si="3"/>
        <v>0</v>
      </c>
    </row>
    <row r="84" spans="1:8" s="21" customFormat="1" ht="13.5" customHeight="1" thickBot="1" x14ac:dyDescent="0.25">
      <c r="A84" s="43" t="s">
        <v>182</v>
      </c>
      <c r="B84" s="149" t="s">
        <v>183</v>
      </c>
      <c r="C84" s="149"/>
      <c r="D84" s="149"/>
      <c r="E84" s="149"/>
      <c r="F84" s="149"/>
      <c r="G84" s="149"/>
      <c r="H84" s="30">
        <f>SUM(H85:H98)</f>
        <v>0</v>
      </c>
    </row>
    <row r="85" spans="1:8" s="21" customFormat="1" ht="22.5" customHeight="1" x14ac:dyDescent="0.2">
      <c r="A85" s="25" t="s">
        <v>184</v>
      </c>
      <c r="B85" s="143" t="s">
        <v>105</v>
      </c>
      <c r="C85" s="143"/>
      <c r="D85" s="17">
        <v>0.71</v>
      </c>
      <c r="E85" s="18" t="s">
        <v>62</v>
      </c>
      <c r="F85" s="121"/>
      <c r="G85" s="19"/>
      <c r="H85" s="58">
        <f>D85*G85</f>
        <v>0</v>
      </c>
    </row>
    <row r="86" spans="1:8" s="21" customFormat="1" ht="22.5" customHeight="1" x14ac:dyDescent="0.2">
      <c r="A86" s="25" t="s">
        <v>185</v>
      </c>
      <c r="B86" s="143" t="s">
        <v>186</v>
      </c>
      <c r="C86" s="143"/>
      <c r="D86" s="17">
        <v>7.63</v>
      </c>
      <c r="E86" s="18" t="s">
        <v>30</v>
      </c>
      <c r="F86" s="117"/>
      <c r="G86" s="19"/>
      <c r="H86" s="58">
        <f t="shared" ref="H86:H98" si="4">D86*G86</f>
        <v>0</v>
      </c>
    </row>
    <row r="87" spans="1:8" s="21" customFormat="1" x14ac:dyDescent="0.2">
      <c r="A87" s="25" t="s">
        <v>187</v>
      </c>
      <c r="B87" s="143" t="s">
        <v>188</v>
      </c>
      <c r="C87" s="143"/>
      <c r="D87" s="17">
        <v>29.5</v>
      </c>
      <c r="E87" s="18" t="s">
        <v>30</v>
      </c>
      <c r="F87" s="117"/>
      <c r="G87" s="19"/>
      <c r="H87" s="58">
        <f t="shared" si="4"/>
        <v>0</v>
      </c>
    </row>
    <row r="88" spans="1:8" s="21" customFormat="1" ht="13.5" customHeight="1" x14ac:dyDescent="0.2">
      <c r="A88" s="25" t="s">
        <v>189</v>
      </c>
      <c r="B88" s="143" t="s">
        <v>190</v>
      </c>
      <c r="C88" s="143"/>
      <c r="D88" s="17">
        <v>5.85</v>
      </c>
      <c r="E88" s="18" t="s">
        <v>30</v>
      </c>
      <c r="F88" s="117"/>
      <c r="G88" s="19"/>
      <c r="H88" s="58">
        <f t="shared" si="4"/>
        <v>0</v>
      </c>
    </row>
    <row r="89" spans="1:8" s="21" customFormat="1" ht="13.5" customHeight="1" x14ac:dyDescent="0.2">
      <c r="A89" s="25" t="s">
        <v>191</v>
      </c>
      <c r="B89" s="143" t="s">
        <v>192</v>
      </c>
      <c r="C89" s="143"/>
      <c r="D89" s="17">
        <v>7.13</v>
      </c>
      <c r="E89" s="18" t="s">
        <v>30</v>
      </c>
      <c r="F89" s="121"/>
      <c r="G89" s="19"/>
      <c r="H89" s="58">
        <f t="shared" si="4"/>
        <v>0</v>
      </c>
    </row>
    <row r="90" spans="1:8" s="21" customFormat="1" ht="13.5" customHeight="1" x14ac:dyDescent="0.2">
      <c r="A90" s="25" t="s">
        <v>193</v>
      </c>
      <c r="B90" s="143" t="s">
        <v>194</v>
      </c>
      <c r="C90" s="143"/>
      <c r="D90" s="17">
        <v>35.4</v>
      </c>
      <c r="E90" s="18" t="s">
        <v>147</v>
      </c>
      <c r="F90" s="117"/>
      <c r="G90" s="19"/>
      <c r="H90" s="58">
        <f t="shared" si="4"/>
        <v>0</v>
      </c>
    </row>
    <row r="91" spans="1:8" s="21" customFormat="1" ht="13.5" customHeight="1" x14ac:dyDescent="0.2">
      <c r="A91" s="25" t="s">
        <v>195</v>
      </c>
      <c r="B91" s="143" t="s">
        <v>196</v>
      </c>
      <c r="C91" s="143"/>
      <c r="D91" s="17">
        <v>35.35</v>
      </c>
      <c r="E91" s="18" t="s">
        <v>30</v>
      </c>
      <c r="F91" s="121"/>
      <c r="G91" s="19"/>
      <c r="H91" s="58">
        <f t="shared" si="4"/>
        <v>0</v>
      </c>
    </row>
    <row r="92" spans="1:8" s="21" customFormat="1" ht="13.5" customHeight="1" x14ac:dyDescent="0.2">
      <c r="A92" s="25" t="s">
        <v>197</v>
      </c>
      <c r="B92" s="143" t="s">
        <v>198</v>
      </c>
      <c r="C92" s="143"/>
      <c r="D92" s="17">
        <v>1</v>
      </c>
      <c r="E92" s="18" t="s">
        <v>199</v>
      </c>
      <c r="F92" s="117"/>
      <c r="G92" s="19"/>
      <c r="H92" s="58">
        <f t="shared" si="4"/>
        <v>0</v>
      </c>
    </row>
    <row r="93" spans="1:8" s="21" customFormat="1" ht="13.5" customHeight="1" x14ac:dyDescent="0.2">
      <c r="A93" s="25" t="s">
        <v>200</v>
      </c>
      <c r="B93" s="143" t="s">
        <v>201</v>
      </c>
      <c r="C93" s="143"/>
      <c r="D93" s="17">
        <v>1</v>
      </c>
      <c r="E93" s="17" t="s">
        <v>199</v>
      </c>
      <c r="F93" s="123"/>
      <c r="G93" s="17"/>
      <c r="H93" s="58">
        <f t="shared" si="4"/>
        <v>0</v>
      </c>
    </row>
    <row r="94" spans="1:8" s="21" customFormat="1" ht="22.5" customHeight="1" x14ac:dyDescent="0.2">
      <c r="A94" s="25" t="s">
        <v>202</v>
      </c>
      <c r="B94" s="143" t="s">
        <v>203</v>
      </c>
      <c r="C94" s="143"/>
      <c r="D94" s="17">
        <v>1</v>
      </c>
      <c r="E94" s="18" t="s">
        <v>199</v>
      </c>
      <c r="F94" s="121"/>
      <c r="G94" s="52"/>
      <c r="H94" s="58">
        <f t="shared" si="4"/>
        <v>0</v>
      </c>
    </row>
    <row r="95" spans="1:8" s="21" customFormat="1" ht="13.5" customHeight="1" x14ac:dyDescent="0.2">
      <c r="A95" s="25" t="s">
        <v>204</v>
      </c>
      <c r="B95" s="143" t="s">
        <v>205</v>
      </c>
      <c r="C95" s="143"/>
      <c r="D95" s="17">
        <v>1</v>
      </c>
      <c r="E95" s="17" t="s">
        <v>199</v>
      </c>
      <c r="F95" s="123"/>
      <c r="G95" s="17"/>
      <c r="H95" s="58">
        <f>+G95*D95</f>
        <v>0</v>
      </c>
    </row>
    <row r="96" spans="1:8" s="21" customFormat="1" ht="13.5" customHeight="1" x14ac:dyDescent="0.2">
      <c r="A96" s="25" t="s">
        <v>206</v>
      </c>
      <c r="B96" s="143" t="s">
        <v>207</v>
      </c>
      <c r="C96" s="143"/>
      <c r="D96" s="17">
        <v>1</v>
      </c>
      <c r="E96" s="18" t="s">
        <v>199</v>
      </c>
      <c r="F96" s="121"/>
      <c r="G96" s="52"/>
      <c r="H96" s="58">
        <f t="shared" si="4"/>
        <v>0</v>
      </c>
    </row>
    <row r="97" spans="1:8" s="21" customFormat="1" ht="13.5" customHeight="1" x14ac:dyDescent="0.2">
      <c r="A97" s="25" t="s">
        <v>208</v>
      </c>
      <c r="B97" s="143" t="s">
        <v>209</v>
      </c>
      <c r="C97" s="143"/>
      <c r="D97" s="17">
        <v>1</v>
      </c>
      <c r="E97" s="18" t="s">
        <v>199</v>
      </c>
      <c r="F97" s="121"/>
      <c r="G97" s="52"/>
      <c r="H97" s="58">
        <f t="shared" si="4"/>
        <v>0</v>
      </c>
    </row>
    <row r="98" spans="1:8" s="21" customFormat="1" ht="13.5" customHeight="1" x14ac:dyDescent="0.2">
      <c r="A98" s="25" t="s">
        <v>210</v>
      </c>
      <c r="B98" s="143" t="s">
        <v>211</v>
      </c>
      <c r="C98" s="143"/>
      <c r="D98" s="17">
        <v>1</v>
      </c>
      <c r="E98" s="18" t="s">
        <v>20</v>
      </c>
      <c r="F98" s="121"/>
      <c r="G98" s="52"/>
      <c r="H98" s="58">
        <f t="shared" si="4"/>
        <v>0</v>
      </c>
    </row>
    <row r="99" spans="1:8" s="21" customFormat="1" ht="15.75" thickBot="1" x14ac:dyDescent="0.25">
      <c r="A99" s="23" t="s">
        <v>212</v>
      </c>
      <c r="B99" s="147" t="s">
        <v>213</v>
      </c>
      <c r="C99" s="147"/>
      <c r="D99" s="147"/>
      <c r="E99" s="147"/>
      <c r="F99" s="147"/>
      <c r="G99" s="147"/>
      <c r="H99" s="24">
        <f>SUM(H100:H104)</f>
        <v>0</v>
      </c>
    </row>
    <row r="100" spans="1:8" s="21" customFormat="1" x14ac:dyDescent="0.2">
      <c r="A100" s="16" t="s">
        <v>214</v>
      </c>
      <c r="B100" s="143" t="s">
        <v>215</v>
      </c>
      <c r="C100" s="143"/>
      <c r="D100" s="17">
        <v>1038.06</v>
      </c>
      <c r="E100" s="18" t="s">
        <v>30</v>
      </c>
      <c r="F100" s="121"/>
      <c r="G100" s="50"/>
      <c r="H100" s="54">
        <f>D100*G100</f>
        <v>0</v>
      </c>
    </row>
    <row r="101" spans="1:8" s="21" customFormat="1" x14ac:dyDescent="0.2">
      <c r="A101" s="16" t="s">
        <v>216</v>
      </c>
      <c r="B101" s="143" t="s">
        <v>217</v>
      </c>
      <c r="C101" s="143"/>
      <c r="D101" s="17">
        <v>590.23</v>
      </c>
      <c r="E101" s="18" t="s">
        <v>30</v>
      </c>
      <c r="F101" s="121"/>
      <c r="G101" s="50"/>
      <c r="H101" s="54">
        <f>D101*G101</f>
        <v>0</v>
      </c>
    </row>
    <row r="102" spans="1:8" s="21" customFormat="1" x14ac:dyDescent="0.2">
      <c r="A102" s="16" t="s">
        <v>218</v>
      </c>
      <c r="B102" s="143" t="s">
        <v>219</v>
      </c>
      <c r="C102" s="143"/>
      <c r="D102" s="17">
        <v>191.97</v>
      </c>
      <c r="E102" s="18" t="s">
        <v>30</v>
      </c>
      <c r="F102" s="121"/>
      <c r="G102" s="50"/>
      <c r="H102" s="54">
        <f>D102*G102</f>
        <v>0</v>
      </c>
    </row>
    <row r="103" spans="1:8" s="21" customFormat="1" ht="13.5" customHeight="1" x14ac:dyDescent="0.2">
      <c r="A103" s="16" t="s">
        <v>220</v>
      </c>
      <c r="B103" s="143" t="s">
        <v>221</v>
      </c>
      <c r="C103" s="143"/>
      <c r="D103" s="17">
        <v>404.73</v>
      </c>
      <c r="E103" s="18" t="s">
        <v>30</v>
      </c>
      <c r="F103" s="121"/>
      <c r="G103" s="50"/>
      <c r="H103" s="54">
        <f>D103*G103</f>
        <v>0</v>
      </c>
    </row>
    <row r="104" spans="1:8" s="21" customFormat="1" ht="22.5" customHeight="1" x14ac:dyDescent="0.2">
      <c r="A104" s="16" t="s">
        <v>222</v>
      </c>
      <c r="B104" s="143" t="s">
        <v>223</v>
      </c>
      <c r="C104" s="143"/>
      <c r="D104" s="17">
        <v>91.5</v>
      </c>
      <c r="E104" s="18" t="s">
        <v>30</v>
      </c>
      <c r="F104" s="121"/>
      <c r="G104" s="50"/>
      <c r="H104" s="54">
        <f>D104*G104</f>
        <v>0</v>
      </c>
    </row>
    <row r="105" spans="1:8" s="21" customFormat="1" ht="15.75" thickBot="1" x14ac:dyDescent="0.25">
      <c r="A105" s="23" t="s">
        <v>224</v>
      </c>
      <c r="B105" s="147" t="s">
        <v>225</v>
      </c>
      <c r="C105" s="147"/>
      <c r="D105" s="147"/>
      <c r="E105" s="147"/>
      <c r="F105" s="147"/>
      <c r="G105" s="147"/>
      <c r="H105" s="24">
        <f>SUM(H106:H110)</f>
        <v>0</v>
      </c>
    </row>
    <row r="106" spans="1:8" s="21" customFormat="1" ht="22.5" customHeight="1" x14ac:dyDescent="0.2">
      <c r="A106" s="16" t="s">
        <v>226</v>
      </c>
      <c r="B106" s="143" t="s">
        <v>227</v>
      </c>
      <c r="C106" s="143"/>
      <c r="D106" s="17">
        <v>28</v>
      </c>
      <c r="E106" s="51" t="s">
        <v>35</v>
      </c>
      <c r="F106" s="121"/>
      <c r="G106" s="52"/>
      <c r="H106" s="54">
        <f>D106*G106</f>
        <v>0</v>
      </c>
    </row>
    <row r="107" spans="1:8" s="21" customFormat="1" ht="22.5" customHeight="1" x14ac:dyDescent="0.2">
      <c r="A107" s="16" t="s">
        <v>228</v>
      </c>
      <c r="B107" s="143" t="s">
        <v>229</v>
      </c>
      <c r="C107" s="143"/>
      <c r="D107" s="17">
        <v>4</v>
      </c>
      <c r="E107" s="51" t="s">
        <v>35</v>
      </c>
      <c r="F107" s="121"/>
      <c r="G107" s="52"/>
      <c r="H107" s="54">
        <f>D107*G107</f>
        <v>0</v>
      </c>
    </row>
    <row r="108" spans="1:8" s="21" customFormat="1" ht="61.15" customHeight="1" x14ac:dyDescent="0.2">
      <c r="A108" s="16" t="s">
        <v>230</v>
      </c>
      <c r="B108" s="143" t="s">
        <v>231</v>
      </c>
      <c r="C108" s="143"/>
      <c r="D108" s="17">
        <v>1</v>
      </c>
      <c r="E108" s="51" t="s">
        <v>199</v>
      </c>
      <c r="F108" s="121"/>
      <c r="G108" s="52"/>
      <c r="H108" s="54">
        <f>D108*G108</f>
        <v>0</v>
      </c>
    </row>
    <row r="109" spans="1:8" s="21" customFormat="1" ht="25.9" customHeight="1" x14ac:dyDescent="0.2">
      <c r="A109" s="16" t="s">
        <v>232</v>
      </c>
      <c r="B109" s="143" t="s">
        <v>233</v>
      </c>
      <c r="C109" s="143"/>
      <c r="D109" s="17">
        <v>8</v>
      </c>
      <c r="E109" s="51" t="s">
        <v>35</v>
      </c>
      <c r="F109" s="121"/>
      <c r="G109" s="52"/>
      <c r="H109" s="54">
        <f>D109*G109</f>
        <v>0</v>
      </c>
    </row>
    <row r="110" spans="1:8" s="21" customFormat="1" ht="22.5" customHeight="1" x14ac:dyDescent="0.2">
      <c r="A110" s="16" t="s">
        <v>234</v>
      </c>
      <c r="B110" s="143" t="s">
        <v>235</v>
      </c>
      <c r="C110" s="143"/>
      <c r="D110" s="17">
        <v>3</v>
      </c>
      <c r="E110" s="51" t="s">
        <v>35</v>
      </c>
      <c r="F110" s="121"/>
      <c r="G110" s="52"/>
      <c r="H110" s="54">
        <f>D110*G110</f>
        <v>0</v>
      </c>
    </row>
    <row r="111" spans="1:8" s="21" customFormat="1" ht="15.75" thickBot="1" x14ac:dyDescent="0.25">
      <c r="A111" s="23" t="s">
        <v>236</v>
      </c>
      <c r="B111" s="147" t="s">
        <v>237</v>
      </c>
      <c r="C111" s="147"/>
      <c r="D111" s="147"/>
      <c r="E111" s="147"/>
      <c r="F111" s="147"/>
      <c r="G111" s="147"/>
      <c r="H111" s="24">
        <f>SUM(H112:H113)</f>
        <v>0</v>
      </c>
    </row>
    <row r="112" spans="1:8" s="21" customFormat="1" x14ac:dyDescent="0.2">
      <c r="A112" s="44" t="s">
        <v>238</v>
      </c>
      <c r="B112" s="143" t="s">
        <v>239</v>
      </c>
      <c r="C112" s="143"/>
      <c r="D112" s="45">
        <f>99.28*10.76</f>
        <v>1068.2528</v>
      </c>
      <c r="E112" s="59" t="s">
        <v>240</v>
      </c>
      <c r="F112" s="124"/>
      <c r="G112" s="50"/>
      <c r="H112" s="60">
        <f>D112*G112</f>
        <v>0</v>
      </c>
    </row>
    <row r="113" spans="1:8" s="21" customFormat="1" x14ac:dyDescent="0.2">
      <c r="A113" s="44" t="s">
        <v>241</v>
      </c>
      <c r="B113" s="143" t="s">
        <v>242</v>
      </c>
      <c r="C113" s="143"/>
      <c r="D113" s="45">
        <f>10*10.76</f>
        <v>107.6</v>
      </c>
      <c r="E113" s="59" t="s">
        <v>240</v>
      </c>
      <c r="F113" s="124"/>
      <c r="G113" s="50"/>
      <c r="H113" s="60">
        <f>D113*G113</f>
        <v>0</v>
      </c>
    </row>
    <row r="114" spans="1:8" s="21" customFormat="1" ht="15.75" thickBot="1" x14ac:dyDescent="0.25">
      <c r="A114" s="23" t="s">
        <v>243</v>
      </c>
      <c r="B114" s="147" t="s">
        <v>244</v>
      </c>
      <c r="C114" s="147"/>
      <c r="D114" s="147"/>
      <c r="E114" s="147"/>
      <c r="F114" s="147"/>
      <c r="G114" s="147"/>
      <c r="H114" s="61">
        <f>SUM(H115:H116)</f>
        <v>0</v>
      </c>
    </row>
    <row r="115" spans="1:8" s="21" customFormat="1" x14ac:dyDescent="0.2">
      <c r="A115" s="16" t="s">
        <v>245</v>
      </c>
      <c r="B115" s="143" t="s">
        <v>246</v>
      </c>
      <c r="C115" s="143"/>
      <c r="D115" s="17">
        <v>1068.25</v>
      </c>
      <c r="E115" s="51" t="s">
        <v>240</v>
      </c>
      <c r="F115" s="121"/>
      <c r="G115" s="50"/>
      <c r="H115" s="54">
        <f>D115*G115</f>
        <v>0</v>
      </c>
    </row>
    <row r="116" spans="1:8" s="21" customFormat="1" ht="27" customHeight="1" x14ac:dyDescent="0.2">
      <c r="A116" s="16" t="s">
        <v>247</v>
      </c>
      <c r="B116" s="143" t="s">
        <v>248</v>
      </c>
      <c r="C116" s="143"/>
      <c r="D116" s="17">
        <f>+[1]Volumen!$H$129</f>
        <v>18.12</v>
      </c>
      <c r="E116" s="18" t="s">
        <v>30</v>
      </c>
      <c r="F116" s="121"/>
      <c r="G116" s="50"/>
      <c r="H116" s="54">
        <f>+D116*G116</f>
        <v>0</v>
      </c>
    </row>
    <row r="117" spans="1:8" s="21" customFormat="1" ht="15.75" thickBot="1" x14ac:dyDescent="0.25">
      <c r="A117" s="23" t="s">
        <v>249</v>
      </c>
      <c r="B117" s="147" t="s">
        <v>250</v>
      </c>
      <c r="C117" s="147"/>
      <c r="D117" s="147"/>
      <c r="E117" s="147"/>
      <c r="F117" s="147"/>
      <c r="G117" s="147"/>
      <c r="H117" s="61">
        <f>SUM(H118:H121)</f>
        <v>0</v>
      </c>
    </row>
    <row r="118" spans="1:8" s="21" customFormat="1" ht="22.5" customHeight="1" x14ac:dyDescent="0.2">
      <c r="A118" s="16" t="s">
        <v>251</v>
      </c>
      <c r="B118" s="143" t="s">
        <v>252</v>
      </c>
      <c r="C118" s="143"/>
      <c r="D118" s="17">
        <v>91.24</v>
      </c>
      <c r="E118" s="51" t="s">
        <v>147</v>
      </c>
      <c r="F118" s="121"/>
      <c r="G118" s="52"/>
      <c r="H118" s="54">
        <f>D118*G118</f>
        <v>0</v>
      </c>
    </row>
    <row r="119" spans="1:8" s="21" customFormat="1" ht="22.5" customHeight="1" x14ac:dyDescent="0.2">
      <c r="A119" s="16" t="s">
        <v>253</v>
      </c>
      <c r="B119" s="143" t="s">
        <v>254</v>
      </c>
      <c r="C119" s="143"/>
      <c r="D119" s="17">
        <v>31.48</v>
      </c>
      <c r="E119" s="18" t="s">
        <v>30</v>
      </c>
      <c r="F119" s="121"/>
      <c r="G119" s="52"/>
      <c r="H119" s="54">
        <f>D119*G119</f>
        <v>0</v>
      </c>
    </row>
    <row r="120" spans="1:8" s="21" customFormat="1" ht="22.5" customHeight="1" x14ac:dyDescent="0.2">
      <c r="A120" s="16" t="s">
        <v>255</v>
      </c>
      <c r="B120" s="143" t="s">
        <v>256</v>
      </c>
      <c r="C120" s="143"/>
      <c r="D120" s="17">
        <v>355.35</v>
      </c>
      <c r="E120" s="18" t="s">
        <v>30</v>
      </c>
      <c r="F120" s="121"/>
      <c r="G120" s="52"/>
      <c r="H120" s="54">
        <f>D120*G120</f>
        <v>0</v>
      </c>
    </row>
    <row r="121" spans="1:8" s="21" customFormat="1" x14ac:dyDescent="0.2">
      <c r="A121" s="16" t="s">
        <v>257</v>
      </c>
      <c r="B121" s="146" t="s">
        <v>258</v>
      </c>
      <c r="C121" s="146"/>
      <c r="D121" s="17">
        <v>61.73</v>
      </c>
      <c r="E121" s="18" t="s">
        <v>30</v>
      </c>
      <c r="F121" s="121"/>
      <c r="G121" s="52"/>
      <c r="H121" s="54">
        <f>D121*G121</f>
        <v>0</v>
      </c>
    </row>
    <row r="122" spans="1:8" s="21" customFormat="1" ht="15.75" thickBot="1" x14ac:dyDescent="0.25">
      <c r="A122" s="23" t="s">
        <v>259</v>
      </c>
      <c r="B122" s="147" t="s">
        <v>260</v>
      </c>
      <c r="C122" s="147"/>
      <c r="D122" s="147"/>
      <c r="E122" s="147"/>
      <c r="F122" s="147"/>
      <c r="G122" s="147"/>
      <c r="H122" s="61">
        <f>SUM(H123:H125)</f>
        <v>0</v>
      </c>
    </row>
    <row r="123" spans="1:8" s="21" customFormat="1" ht="21.75" customHeight="1" x14ac:dyDescent="0.2">
      <c r="A123" s="16" t="s">
        <v>261</v>
      </c>
      <c r="B123" s="145" t="s">
        <v>262</v>
      </c>
      <c r="C123" s="145"/>
      <c r="D123" s="76">
        <v>416.78</v>
      </c>
      <c r="E123" s="18" t="s">
        <v>30</v>
      </c>
      <c r="F123" s="125"/>
      <c r="G123" s="62"/>
      <c r="H123" s="54">
        <f>D123*G123</f>
        <v>0</v>
      </c>
    </row>
    <row r="124" spans="1:8" s="21" customFormat="1" x14ac:dyDescent="0.2">
      <c r="A124" s="25" t="s">
        <v>263</v>
      </c>
      <c r="B124" s="143" t="s">
        <v>264</v>
      </c>
      <c r="C124" s="143"/>
      <c r="D124" s="17">
        <v>500.53</v>
      </c>
      <c r="E124" s="51" t="s">
        <v>147</v>
      </c>
      <c r="F124" s="121"/>
      <c r="G124" s="50"/>
      <c r="H124" s="54">
        <f>D124*G124</f>
        <v>0</v>
      </c>
    </row>
    <row r="125" spans="1:8" s="21" customFormat="1" ht="22.5" customHeight="1" x14ac:dyDescent="0.2">
      <c r="A125" s="16" t="s">
        <v>265</v>
      </c>
      <c r="B125" s="146" t="s">
        <v>266</v>
      </c>
      <c r="C125" s="146"/>
      <c r="D125" s="17">
        <v>26.85</v>
      </c>
      <c r="E125" s="51" t="s">
        <v>147</v>
      </c>
      <c r="F125" s="121"/>
      <c r="G125" s="52"/>
      <c r="H125" s="54">
        <f>D125*G125</f>
        <v>0</v>
      </c>
    </row>
    <row r="126" spans="1:8" s="21" customFormat="1" ht="15.75" thickBot="1" x14ac:dyDescent="0.25">
      <c r="A126" s="23" t="s">
        <v>267</v>
      </c>
      <c r="B126" s="147" t="s">
        <v>268</v>
      </c>
      <c r="C126" s="147"/>
      <c r="D126" s="147"/>
      <c r="E126" s="147"/>
      <c r="F126" s="147"/>
      <c r="G126" s="147"/>
      <c r="H126" s="61">
        <f>SUM(H127:H145)</f>
        <v>0</v>
      </c>
    </row>
    <row r="127" spans="1:8" s="21" customFormat="1" ht="22.5" customHeight="1" x14ac:dyDescent="0.2">
      <c r="A127" s="16" t="s">
        <v>269</v>
      </c>
      <c r="B127" s="151" t="s">
        <v>270</v>
      </c>
      <c r="C127" s="151"/>
      <c r="D127" s="17">
        <v>11</v>
      </c>
      <c r="E127" s="51" t="s">
        <v>35</v>
      </c>
      <c r="F127" s="121"/>
      <c r="G127" s="52"/>
      <c r="H127" s="54">
        <f t="shared" ref="H127:H143" si="5">D127*G127</f>
        <v>0</v>
      </c>
    </row>
    <row r="128" spans="1:8" s="21" customFormat="1" ht="22.5" customHeight="1" x14ac:dyDescent="0.2">
      <c r="A128" s="16" t="s">
        <v>271</v>
      </c>
      <c r="B128" s="143" t="s">
        <v>272</v>
      </c>
      <c r="C128" s="143"/>
      <c r="D128" s="17">
        <v>11</v>
      </c>
      <c r="E128" s="51" t="s">
        <v>35</v>
      </c>
      <c r="F128" s="121"/>
      <c r="G128" s="52"/>
      <c r="H128" s="54">
        <f t="shared" si="5"/>
        <v>0</v>
      </c>
    </row>
    <row r="129" spans="1:8" s="21" customFormat="1" ht="22.5" customHeight="1" x14ac:dyDescent="0.2">
      <c r="A129" s="16" t="s">
        <v>273</v>
      </c>
      <c r="B129" s="151" t="s">
        <v>274</v>
      </c>
      <c r="C129" s="151"/>
      <c r="D129" s="63">
        <v>4</v>
      </c>
      <c r="E129" s="18" t="s">
        <v>35</v>
      </c>
      <c r="F129" s="126"/>
      <c r="G129" s="64"/>
      <c r="H129" s="54">
        <f t="shared" si="5"/>
        <v>0</v>
      </c>
    </row>
    <row r="130" spans="1:8" s="21" customFormat="1" ht="12.75" customHeight="1" x14ac:dyDescent="0.2">
      <c r="A130" s="16" t="s">
        <v>275</v>
      </c>
      <c r="B130" s="65" t="s">
        <v>276</v>
      </c>
      <c r="C130" s="65"/>
      <c r="D130" s="17">
        <v>2</v>
      </c>
      <c r="E130" s="18" t="s">
        <v>35</v>
      </c>
      <c r="F130" s="121"/>
      <c r="G130" s="52"/>
      <c r="H130" s="54">
        <f t="shared" si="5"/>
        <v>0</v>
      </c>
    </row>
    <row r="131" spans="1:8" s="21" customFormat="1" ht="23.45" customHeight="1" x14ac:dyDescent="0.2">
      <c r="A131" s="16" t="s">
        <v>277</v>
      </c>
      <c r="B131" s="153" t="s">
        <v>278</v>
      </c>
      <c r="C131" s="153"/>
      <c r="D131" s="17">
        <v>8</v>
      </c>
      <c r="E131" s="18" t="s">
        <v>35</v>
      </c>
      <c r="F131" s="121"/>
      <c r="G131" s="52"/>
      <c r="H131" s="54">
        <f t="shared" si="5"/>
        <v>0</v>
      </c>
    </row>
    <row r="132" spans="1:8" s="21" customFormat="1" ht="22.5" customHeight="1" x14ac:dyDescent="0.2">
      <c r="A132" s="16" t="s">
        <v>279</v>
      </c>
      <c r="B132" s="152" t="s">
        <v>280</v>
      </c>
      <c r="C132" s="152"/>
      <c r="D132" s="17">
        <v>2</v>
      </c>
      <c r="E132" s="18" t="s">
        <v>35</v>
      </c>
      <c r="F132" s="121"/>
      <c r="G132" s="52"/>
      <c r="H132" s="54">
        <f t="shared" si="5"/>
        <v>0</v>
      </c>
    </row>
    <row r="133" spans="1:8" s="21" customFormat="1" ht="22.5" customHeight="1" x14ac:dyDescent="0.2">
      <c r="A133" s="16" t="s">
        <v>281</v>
      </c>
      <c r="B133" s="152" t="s">
        <v>282</v>
      </c>
      <c r="C133" s="152"/>
      <c r="D133" s="17">
        <v>2</v>
      </c>
      <c r="E133" s="18" t="s">
        <v>35</v>
      </c>
      <c r="F133" s="121"/>
      <c r="G133" s="52"/>
      <c r="H133" s="54">
        <f t="shared" si="5"/>
        <v>0</v>
      </c>
    </row>
    <row r="134" spans="1:8" s="21" customFormat="1" x14ac:dyDescent="0.2">
      <c r="A134" s="16" t="s">
        <v>283</v>
      </c>
      <c r="B134" s="152" t="s">
        <v>284</v>
      </c>
      <c r="C134" s="152"/>
      <c r="D134" s="17">
        <v>11</v>
      </c>
      <c r="E134" s="18" t="s">
        <v>35</v>
      </c>
      <c r="F134" s="121"/>
      <c r="G134" s="52"/>
      <c r="H134" s="54">
        <f t="shared" si="5"/>
        <v>0</v>
      </c>
    </row>
    <row r="135" spans="1:8" s="21" customFormat="1" ht="22.5" customHeight="1" x14ac:dyDescent="0.2">
      <c r="A135" s="16" t="s">
        <v>285</v>
      </c>
      <c r="B135" s="152" t="s">
        <v>286</v>
      </c>
      <c r="C135" s="152"/>
      <c r="D135" s="17">
        <v>7</v>
      </c>
      <c r="E135" s="18" t="s">
        <v>35</v>
      </c>
      <c r="F135" s="121"/>
      <c r="G135" s="52"/>
      <c r="H135" s="54">
        <f t="shared" si="5"/>
        <v>0</v>
      </c>
    </row>
    <row r="136" spans="1:8" s="21" customFormat="1" x14ac:dyDescent="0.2">
      <c r="A136" s="16" t="s">
        <v>287</v>
      </c>
      <c r="B136" s="152" t="s">
        <v>288</v>
      </c>
      <c r="C136" s="152"/>
      <c r="D136" s="17">
        <v>4</v>
      </c>
      <c r="E136" s="18" t="s">
        <v>35</v>
      </c>
      <c r="F136" s="121"/>
      <c r="G136" s="52"/>
      <c r="H136" s="54">
        <f t="shared" si="5"/>
        <v>0</v>
      </c>
    </row>
    <row r="137" spans="1:8" s="21" customFormat="1" x14ac:dyDescent="0.2">
      <c r="A137" s="16" t="s">
        <v>289</v>
      </c>
      <c r="B137" s="152" t="s">
        <v>290</v>
      </c>
      <c r="C137" s="152"/>
      <c r="D137" s="66">
        <v>11</v>
      </c>
      <c r="E137" s="18" t="s">
        <v>35</v>
      </c>
      <c r="F137" s="121"/>
      <c r="G137" s="52"/>
      <c r="H137" s="54">
        <f t="shared" si="5"/>
        <v>0</v>
      </c>
    </row>
    <row r="138" spans="1:8" s="21" customFormat="1" ht="12.75" customHeight="1" x14ac:dyDescent="0.2">
      <c r="A138" s="16" t="s">
        <v>291</v>
      </c>
      <c r="B138" s="152" t="s">
        <v>292</v>
      </c>
      <c r="C138" s="152"/>
      <c r="D138" s="66">
        <v>2</v>
      </c>
      <c r="E138" s="18" t="s">
        <v>35</v>
      </c>
      <c r="F138" s="121"/>
      <c r="G138" s="52"/>
      <c r="H138" s="54">
        <f t="shared" si="5"/>
        <v>0</v>
      </c>
    </row>
    <row r="139" spans="1:8" s="21" customFormat="1" ht="40.9" customHeight="1" x14ac:dyDescent="0.2">
      <c r="A139" s="16" t="s">
        <v>293</v>
      </c>
      <c r="B139" s="152" t="s">
        <v>294</v>
      </c>
      <c r="C139" s="152"/>
      <c r="D139" s="66">
        <v>2</v>
      </c>
      <c r="E139" s="18" t="s">
        <v>35</v>
      </c>
      <c r="F139" s="121"/>
      <c r="G139" s="52"/>
      <c r="H139" s="54">
        <f t="shared" si="5"/>
        <v>0</v>
      </c>
    </row>
    <row r="140" spans="1:8" s="21" customFormat="1" ht="54.6" customHeight="1" x14ac:dyDescent="0.2">
      <c r="A140" s="16" t="s">
        <v>295</v>
      </c>
      <c r="B140" s="152" t="s">
        <v>296</v>
      </c>
      <c r="C140" s="152"/>
      <c r="D140" s="66">
        <v>1</v>
      </c>
      <c r="E140" s="18" t="s">
        <v>199</v>
      </c>
      <c r="F140" s="121"/>
      <c r="G140" s="52"/>
      <c r="H140" s="54">
        <f t="shared" si="5"/>
        <v>0</v>
      </c>
    </row>
    <row r="141" spans="1:8" s="21" customFormat="1" x14ac:dyDescent="0.2">
      <c r="A141" s="16" t="s">
        <v>297</v>
      </c>
      <c r="B141" s="152" t="s">
        <v>298</v>
      </c>
      <c r="C141" s="152"/>
      <c r="D141" s="66">
        <v>2</v>
      </c>
      <c r="E141" s="18" t="s">
        <v>35</v>
      </c>
      <c r="F141" s="121"/>
      <c r="G141" s="52"/>
      <c r="H141" s="54">
        <f>+D141*G141</f>
        <v>0</v>
      </c>
    </row>
    <row r="142" spans="1:8" s="21" customFormat="1" x14ac:dyDescent="0.2">
      <c r="A142" s="16" t="s">
        <v>299</v>
      </c>
      <c r="B142" s="152" t="s">
        <v>300</v>
      </c>
      <c r="C142" s="152"/>
      <c r="D142" s="66">
        <v>1</v>
      </c>
      <c r="E142" s="18" t="s">
        <v>199</v>
      </c>
      <c r="F142" s="121"/>
      <c r="G142" s="52"/>
      <c r="H142" s="54">
        <f t="shared" si="5"/>
        <v>0</v>
      </c>
    </row>
    <row r="143" spans="1:8" s="21" customFormat="1" ht="30" customHeight="1" x14ac:dyDescent="0.2">
      <c r="A143" s="16" t="s">
        <v>301</v>
      </c>
      <c r="B143" s="152" t="s">
        <v>302</v>
      </c>
      <c r="C143" s="152"/>
      <c r="D143" s="66">
        <v>35</v>
      </c>
      <c r="E143" s="18" t="s">
        <v>147</v>
      </c>
      <c r="F143" s="121"/>
      <c r="G143" s="52"/>
      <c r="H143" s="20">
        <f t="shared" si="5"/>
        <v>0</v>
      </c>
    </row>
    <row r="144" spans="1:8" s="21" customFormat="1" ht="22.5" customHeight="1" x14ac:dyDescent="0.2">
      <c r="A144" s="16" t="s">
        <v>303</v>
      </c>
      <c r="B144" s="152" t="s">
        <v>304</v>
      </c>
      <c r="C144" s="154"/>
      <c r="D144" s="17">
        <v>16</v>
      </c>
      <c r="E144" s="18" t="s">
        <v>35</v>
      </c>
      <c r="F144" s="117"/>
      <c r="G144" s="19"/>
      <c r="H144" s="20">
        <f>+G144*D144</f>
        <v>0</v>
      </c>
    </row>
    <row r="145" spans="1:8" s="21" customFormat="1" x14ac:dyDescent="0.2">
      <c r="A145" s="16" t="s">
        <v>305</v>
      </c>
      <c r="B145" s="152" t="s">
        <v>306</v>
      </c>
      <c r="C145" s="154"/>
      <c r="D145" s="17">
        <v>52</v>
      </c>
      <c r="E145" s="18" t="s">
        <v>147</v>
      </c>
      <c r="F145" s="121"/>
      <c r="G145" s="52"/>
      <c r="H145" s="20">
        <f>+G145*D145</f>
        <v>0</v>
      </c>
    </row>
    <row r="146" spans="1:8" s="21" customFormat="1" ht="15.75" thickBot="1" x14ac:dyDescent="0.25">
      <c r="A146" s="23" t="s">
        <v>307</v>
      </c>
      <c r="B146" s="147" t="s">
        <v>308</v>
      </c>
      <c r="C146" s="147"/>
      <c r="D146" s="147"/>
      <c r="E146" s="147"/>
      <c r="F146" s="147"/>
      <c r="G146" s="147"/>
      <c r="H146" s="61">
        <f>SUM(H147:H153)</f>
        <v>0</v>
      </c>
    </row>
    <row r="147" spans="1:8" s="21" customFormat="1" ht="22.5" customHeight="1" x14ac:dyDescent="0.2">
      <c r="A147" s="25" t="s">
        <v>309</v>
      </c>
      <c r="B147" s="143" t="s">
        <v>310</v>
      </c>
      <c r="C147" s="143"/>
      <c r="D147" s="66">
        <v>14</v>
      </c>
      <c r="E147" s="18" t="s">
        <v>147</v>
      </c>
      <c r="F147" s="121"/>
      <c r="G147" s="52"/>
      <c r="H147" s="20">
        <f t="shared" ref="H147:H153" si="6">+G147*D147</f>
        <v>0</v>
      </c>
    </row>
    <row r="148" spans="1:8" s="21" customFormat="1" ht="22.5" customHeight="1" x14ac:dyDescent="0.2">
      <c r="A148" s="25" t="s">
        <v>311</v>
      </c>
      <c r="B148" s="143" t="s">
        <v>312</v>
      </c>
      <c r="C148" s="143"/>
      <c r="D148" s="66">
        <v>109</v>
      </c>
      <c r="E148" s="18" t="s">
        <v>147</v>
      </c>
      <c r="F148" s="121"/>
      <c r="G148" s="52"/>
      <c r="H148" s="20">
        <f t="shared" si="6"/>
        <v>0</v>
      </c>
    </row>
    <row r="149" spans="1:8" s="21" customFormat="1" ht="22.5" customHeight="1" x14ac:dyDescent="0.2">
      <c r="A149" s="25" t="s">
        <v>313</v>
      </c>
      <c r="B149" s="143" t="s">
        <v>314</v>
      </c>
      <c r="C149" s="143"/>
      <c r="D149" s="66">
        <v>224</v>
      </c>
      <c r="E149" s="18" t="s">
        <v>147</v>
      </c>
      <c r="F149" s="121"/>
      <c r="G149" s="52"/>
      <c r="H149" s="20">
        <f t="shared" si="6"/>
        <v>0</v>
      </c>
    </row>
    <row r="150" spans="1:8" s="21" customFormat="1" ht="22.5" customHeight="1" x14ac:dyDescent="0.2">
      <c r="A150" s="25" t="s">
        <v>315</v>
      </c>
      <c r="B150" s="143" t="s">
        <v>316</v>
      </c>
      <c r="C150" s="143"/>
      <c r="D150" s="66">
        <v>62</v>
      </c>
      <c r="E150" s="18" t="s">
        <v>147</v>
      </c>
      <c r="F150" s="121"/>
      <c r="G150" s="52"/>
      <c r="H150" s="20">
        <f t="shared" si="6"/>
        <v>0</v>
      </c>
    </row>
    <row r="151" spans="1:8" s="21" customFormat="1" ht="12.75" customHeight="1" x14ac:dyDescent="0.2">
      <c r="A151" s="25" t="s">
        <v>317</v>
      </c>
      <c r="B151" s="143" t="s">
        <v>318</v>
      </c>
      <c r="C151" s="143"/>
      <c r="D151" s="66">
        <v>10</v>
      </c>
      <c r="E151" s="18" t="s">
        <v>35</v>
      </c>
      <c r="F151" s="121"/>
      <c r="G151" s="52"/>
      <c r="H151" s="20">
        <f t="shared" si="6"/>
        <v>0</v>
      </c>
    </row>
    <row r="152" spans="1:8" s="21" customFormat="1" ht="12.75" customHeight="1" x14ac:dyDescent="0.2">
      <c r="A152" s="25" t="s">
        <v>319</v>
      </c>
      <c r="B152" s="143" t="s">
        <v>320</v>
      </c>
      <c r="C152" s="143"/>
      <c r="D152" s="66">
        <v>6</v>
      </c>
      <c r="E152" s="18" t="s">
        <v>35</v>
      </c>
      <c r="F152" s="121"/>
      <c r="G152" s="52"/>
      <c r="H152" s="20">
        <f t="shared" si="6"/>
        <v>0</v>
      </c>
    </row>
    <row r="153" spans="1:8" s="21" customFormat="1" ht="12.75" customHeight="1" x14ac:dyDescent="0.2">
      <c r="A153" s="25" t="s">
        <v>321</v>
      </c>
      <c r="B153" s="143" t="s">
        <v>322</v>
      </c>
      <c r="C153" s="143"/>
      <c r="D153" s="66">
        <v>4</v>
      </c>
      <c r="E153" s="18" t="s">
        <v>35</v>
      </c>
      <c r="F153" s="121"/>
      <c r="G153" s="52"/>
      <c r="H153" s="20">
        <f t="shared" si="6"/>
        <v>0</v>
      </c>
    </row>
    <row r="154" spans="1:8" s="21" customFormat="1" ht="15.75" thickBot="1" x14ac:dyDescent="0.25">
      <c r="A154" s="23" t="s">
        <v>323</v>
      </c>
      <c r="B154" s="67" t="s">
        <v>324</v>
      </c>
      <c r="C154" s="67"/>
      <c r="D154" s="67"/>
      <c r="E154" s="67"/>
      <c r="F154" s="67"/>
      <c r="G154" s="67"/>
      <c r="H154" s="61">
        <f>SUM(H155:H173)</f>
        <v>0</v>
      </c>
    </row>
    <row r="155" spans="1:8" s="21" customFormat="1" ht="12.75" customHeight="1" x14ac:dyDescent="0.2">
      <c r="A155" s="25" t="s">
        <v>325</v>
      </c>
      <c r="B155" s="143" t="s">
        <v>326</v>
      </c>
      <c r="C155" s="143"/>
      <c r="D155" s="66">
        <v>25</v>
      </c>
      <c r="E155" s="18" t="s">
        <v>147</v>
      </c>
      <c r="F155" s="121"/>
      <c r="G155" s="50"/>
      <c r="H155" s="20">
        <f t="shared" ref="H155:H173" si="7">G155*D155</f>
        <v>0</v>
      </c>
    </row>
    <row r="156" spans="1:8" s="21" customFormat="1" ht="12.75" customHeight="1" x14ac:dyDescent="0.2">
      <c r="A156" s="25" t="s">
        <v>327</v>
      </c>
      <c r="B156" s="143" t="s">
        <v>328</v>
      </c>
      <c r="C156" s="143"/>
      <c r="D156" s="66">
        <v>15</v>
      </c>
      <c r="E156" s="18" t="s">
        <v>147</v>
      </c>
      <c r="F156" s="121"/>
      <c r="G156" s="50"/>
      <c r="H156" s="20">
        <f t="shared" si="7"/>
        <v>0</v>
      </c>
    </row>
    <row r="157" spans="1:8" s="21" customFormat="1" ht="12.75" customHeight="1" x14ac:dyDescent="0.2">
      <c r="A157" s="25" t="s">
        <v>329</v>
      </c>
      <c r="B157" s="143" t="s">
        <v>330</v>
      </c>
      <c r="C157" s="143"/>
      <c r="D157" s="66">
        <v>150</v>
      </c>
      <c r="E157" s="18" t="s">
        <v>147</v>
      </c>
      <c r="F157" s="121"/>
      <c r="G157" s="50"/>
      <c r="H157" s="20">
        <f t="shared" si="7"/>
        <v>0</v>
      </c>
    </row>
    <row r="158" spans="1:8" s="21" customFormat="1" x14ac:dyDescent="0.2">
      <c r="A158" s="25" t="s">
        <v>331</v>
      </c>
      <c r="B158" s="143" t="s">
        <v>332</v>
      </c>
      <c r="C158" s="143"/>
      <c r="D158" s="66">
        <v>30</v>
      </c>
      <c r="E158" s="18" t="s">
        <v>147</v>
      </c>
      <c r="F158" s="121"/>
      <c r="G158" s="50"/>
      <c r="H158" s="20">
        <f t="shared" si="7"/>
        <v>0</v>
      </c>
    </row>
    <row r="159" spans="1:8" s="21" customFormat="1" ht="22.5" customHeight="1" x14ac:dyDescent="0.2">
      <c r="A159" s="25" t="s">
        <v>333</v>
      </c>
      <c r="B159" s="143" t="s">
        <v>334</v>
      </c>
      <c r="C159" s="143"/>
      <c r="D159" s="66">
        <v>6</v>
      </c>
      <c r="E159" s="18" t="s">
        <v>35</v>
      </c>
      <c r="F159" s="121"/>
      <c r="G159" s="52"/>
      <c r="H159" s="20">
        <f t="shared" si="7"/>
        <v>0</v>
      </c>
    </row>
    <row r="160" spans="1:8" s="21" customFormat="1" ht="22.5" customHeight="1" x14ac:dyDescent="0.2">
      <c r="A160" s="25" t="s">
        <v>335</v>
      </c>
      <c r="B160" s="143" t="s">
        <v>336</v>
      </c>
      <c r="C160" s="143"/>
      <c r="D160" s="66">
        <v>2</v>
      </c>
      <c r="E160" s="18" t="s">
        <v>35</v>
      </c>
      <c r="F160" s="121"/>
      <c r="G160" s="52"/>
      <c r="H160" s="20">
        <f t="shared" si="7"/>
        <v>0</v>
      </c>
    </row>
    <row r="161" spans="1:8" s="21" customFormat="1" ht="22.5" customHeight="1" x14ac:dyDescent="0.2">
      <c r="A161" s="25" t="s">
        <v>337</v>
      </c>
      <c r="B161" s="143" t="s">
        <v>338</v>
      </c>
      <c r="C161" s="143"/>
      <c r="D161" s="66">
        <v>10</v>
      </c>
      <c r="E161" s="18" t="s">
        <v>35</v>
      </c>
      <c r="F161" s="121"/>
      <c r="G161" s="52"/>
      <c r="H161" s="20">
        <f t="shared" si="7"/>
        <v>0</v>
      </c>
    </row>
    <row r="162" spans="1:8" s="21" customFormat="1" x14ac:dyDescent="0.2">
      <c r="A162" s="25" t="s">
        <v>339</v>
      </c>
      <c r="B162" s="143" t="s">
        <v>340</v>
      </c>
      <c r="C162" s="143"/>
      <c r="D162" s="66">
        <v>9</v>
      </c>
      <c r="E162" s="18" t="s">
        <v>35</v>
      </c>
      <c r="F162" s="121"/>
      <c r="G162" s="52"/>
      <c r="H162" s="20">
        <f t="shared" si="7"/>
        <v>0</v>
      </c>
    </row>
    <row r="163" spans="1:8" s="21" customFormat="1" ht="22.5" customHeight="1" x14ac:dyDescent="0.2">
      <c r="A163" s="25" t="s">
        <v>341</v>
      </c>
      <c r="B163" s="143" t="s">
        <v>342</v>
      </c>
      <c r="C163" s="143"/>
      <c r="D163" s="66">
        <v>13</v>
      </c>
      <c r="E163" s="18" t="s">
        <v>35</v>
      </c>
      <c r="F163" s="121"/>
      <c r="G163" s="52"/>
      <c r="H163" s="20">
        <f t="shared" si="7"/>
        <v>0</v>
      </c>
    </row>
    <row r="164" spans="1:8" s="21" customFormat="1" ht="13.5" customHeight="1" x14ac:dyDescent="0.2">
      <c r="A164" s="25" t="s">
        <v>343</v>
      </c>
      <c r="B164" s="143" t="s">
        <v>344</v>
      </c>
      <c r="C164" s="143"/>
      <c r="D164" s="17">
        <v>2</v>
      </c>
      <c r="E164" s="18" t="s">
        <v>35</v>
      </c>
      <c r="F164" s="121"/>
      <c r="G164" s="52"/>
      <c r="H164" s="20">
        <f t="shared" si="7"/>
        <v>0</v>
      </c>
    </row>
    <row r="165" spans="1:8" s="21" customFormat="1" ht="12.75" customHeight="1" x14ac:dyDescent="0.2">
      <c r="A165" s="25" t="s">
        <v>345</v>
      </c>
      <c r="B165" s="143" t="s">
        <v>346</v>
      </c>
      <c r="C165" s="143"/>
      <c r="D165" s="17">
        <v>2</v>
      </c>
      <c r="E165" s="18" t="s">
        <v>35</v>
      </c>
      <c r="F165" s="121"/>
      <c r="G165" s="52"/>
      <c r="H165" s="20">
        <f t="shared" si="7"/>
        <v>0</v>
      </c>
    </row>
    <row r="166" spans="1:8" s="21" customFormat="1" ht="35.25" customHeight="1" x14ac:dyDescent="0.2">
      <c r="A166" s="25" t="s">
        <v>347</v>
      </c>
      <c r="B166" s="143" t="s">
        <v>348</v>
      </c>
      <c r="C166" s="143"/>
      <c r="D166" s="66">
        <v>1</v>
      </c>
      <c r="E166" s="18" t="s">
        <v>20</v>
      </c>
      <c r="F166" s="121"/>
      <c r="G166" s="52"/>
      <c r="H166" s="20">
        <f t="shared" si="7"/>
        <v>0</v>
      </c>
    </row>
    <row r="167" spans="1:8" s="21" customFormat="1" ht="12.75" customHeight="1" x14ac:dyDescent="0.2">
      <c r="A167" s="25" t="s">
        <v>349</v>
      </c>
      <c r="B167" s="143" t="s">
        <v>350</v>
      </c>
      <c r="C167" s="143"/>
      <c r="D167" s="17">
        <v>9</v>
      </c>
      <c r="E167" s="18" t="s">
        <v>35</v>
      </c>
      <c r="F167" s="117"/>
      <c r="G167" s="52"/>
      <c r="H167" s="20">
        <f t="shared" si="7"/>
        <v>0</v>
      </c>
    </row>
    <row r="168" spans="1:8" s="21" customFormat="1" ht="12.75" customHeight="1" x14ac:dyDescent="0.2">
      <c r="A168" s="25" t="s">
        <v>351</v>
      </c>
      <c r="B168" s="143" t="s">
        <v>352</v>
      </c>
      <c r="C168" s="143"/>
      <c r="D168" s="17">
        <v>8</v>
      </c>
      <c r="E168" s="18" t="s">
        <v>35</v>
      </c>
      <c r="F168" s="117"/>
      <c r="G168" s="52"/>
      <c r="H168" s="20">
        <f t="shared" si="7"/>
        <v>0</v>
      </c>
    </row>
    <row r="169" spans="1:8" s="21" customFormat="1" ht="12.75" customHeight="1" x14ac:dyDescent="0.2">
      <c r="A169" s="25" t="s">
        <v>353</v>
      </c>
      <c r="B169" s="143" t="s">
        <v>354</v>
      </c>
      <c r="C169" s="143"/>
      <c r="D169" s="17">
        <v>2</v>
      </c>
      <c r="E169" s="18" t="s">
        <v>35</v>
      </c>
      <c r="F169" s="117"/>
      <c r="G169" s="52"/>
      <c r="H169" s="20">
        <f t="shared" si="7"/>
        <v>0</v>
      </c>
    </row>
    <row r="170" spans="1:8" s="21" customFormat="1" x14ac:dyDescent="0.2">
      <c r="A170" s="25" t="s">
        <v>355</v>
      </c>
      <c r="B170" s="143" t="s">
        <v>356</v>
      </c>
      <c r="C170" s="143"/>
      <c r="D170" s="17">
        <v>3</v>
      </c>
      <c r="E170" s="18" t="s">
        <v>35</v>
      </c>
      <c r="F170" s="117"/>
      <c r="G170" s="52"/>
      <c r="H170" s="20">
        <f t="shared" si="7"/>
        <v>0</v>
      </c>
    </row>
    <row r="171" spans="1:8" s="21" customFormat="1" x14ac:dyDescent="0.2">
      <c r="A171" s="25" t="s">
        <v>357</v>
      </c>
      <c r="B171" s="143" t="s">
        <v>358</v>
      </c>
      <c r="C171" s="143"/>
      <c r="D171" s="17">
        <v>6</v>
      </c>
      <c r="E171" s="18" t="s">
        <v>35</v>
      </c>
      <c r="F171" s="117"/>
      <c r="G171" s="52"/>
      <c r="H171" s="20">
        <f t="shared" si="7"/>
        <v>0</v>
      </c>
    </row>
    <row r="172" spans="1:8" s="21" customFormat="1" x14ac:dyDescent="0.2">
      <c r="A172" s="25" t="s">
        <v>359</v>
      </c>
      <c r="B172" s="143" t="s">
        <v>360</v>
      </c>
      <c r="C172" s="143"/>
      <c r="D172" s="17">
        <v>9</v>
      </c>
      <c r="E172" s="18" t="s">
        <v>35</v>
      </c>
      <c r="F172" s="117"/>
      <c r="G172" s="52"/>
      <c r="H172" s="20">
        <f t="shared" si="7"/>
        <v>0</v>
      </c>
    </row>
    <row r="173" spans="1:8" s="21" customFormat="1" x14ac:dyDescent="0.2">
      <c r="A173" s="25" t="s">
        <v>361</v>
      </c>
      <c r="B173" s="143" t="s">
        <v>362</v>
      </c>
      <c r="C173" s="143"/>
      <c r="D173" s="17">
        <v>6</v>
      </c>
      <c r="E173" s="18" t="s">
        <v>35</v>
      </c>
      <c r="F173" s="117"/>
      <c r="G173" s="52"/>
      <c r="H173" s="20">
        <f t="shared" si="7"/>
        <v>0</v>
      </c>
    </row>
    <row r="174" spans="1:8" s="21" customFormat="1" ht="15.75" thickBot="1" x14ac:dyDescent="0.25">
      <c r="A174" s="23" t="s">
        <v>363</v>
      </c>
      <c r="B174" s="147" t="s">
        <v>364</v>
      </c>
      <c r="C174" s="147"/>
      <c r="D174" s="147"/>
      <c r="E174" s="147"/>
      <c r="F174" s="147"/>
      <c r="G174" s="147"/>
      <c r="H174" s="61">
        <f>SUM(H175:H192)</f>
        <v>0</v>
      </c>
    </row>
    <row r="175" spans="1:8" s="21" customFormat="1" x14ac:dyDescent="0.2">
      <c r="A175" s="25" t="s">
        <v>365</v>
      </c>
      <c r="B175" s="143" t="s">
        <v>366</v>
      </c>
      <c r="C175" s="143"/>
      <c r="D175" s="66">
        <f>9.6*2.2</f>
        <v>21.12</v>
      </c>
      <c r="E175" s="18" t="s">
        <v>30</v>
      </c>
      <c r="F175" s="121"/>
      <c r="G175" s="52"/>
      <c r="H175" s="20">
        <f t="shared" ref="H175:H192" si="8">+G175*D175</f>
        <v>0</v>
      </c>
    </row>
    <row r="176" spans="1:8" s="21" customFormat="1" x14ac:dyDescent="0.2">
      <c r="A176" s="25" t="s">
        <v>367</v>
      </c>
      <c r="B176" s="143" t="s">
        <v>368</v>
      </c>
      <c r="C176" s="143"/>
      <c r="D176" s="66">
        <f>10*2.6*3.65</f>
        <v>94.899999999999991</v>
      </c>
      <c r="E176" s="18" t="s">
        <v>62</v>
      </c>
      <c r="F176" s="121"/>
      <c r="G176" s="50"/>
      <c r="H176" s="20">
        <f t="shared" si="8"/>
        <v>0</v>
      </c>
    </row>
    <row r="177" spans="1:8" s="69" customFormat="1" x14ac:dyDescent="0.2">
      <c r="A177" s="44" t="s">
        <v>369</v>
      </c>
      <c r="B177" s="143" t="s">
        <v>370</v>
      </c>
      <c r="C177" s="143"/>
      <c r="D177" s="68">
        <f>+D176*1.3</f>
        <v>123.36999999999999</v>
      </c>
      <c r="E177" s="35" t="s">
        <v>23</v>
      </c>
      <c r="F177" s="124"/>
      <c r="G177" s="50"/>
      <c r="H177" s="36">
        <f t="shared" si="8"/>
        <v>0</v>
      </c>
    </row>
    <row r="178" spans="1:8" s="21" customFormat="1" x14ac:dyDescent="0.2">
      <c r="A178" s="25" t="s">
        <v>371</v>
      </c>
      <c r="B178" s="143" t="s">
        <v>372</v>
      </c>
      <c r="C178" s="143"/>
      <c r="D178" s="66">
        <f>(21.21*0.25)+(0.45*0.2*2.25*2)</f>
        <v>5.7075000000000005</v>
      </c>
      <c r="E178" s="18" t="s">
        <v>62</v>
      </c>
      <c r="F178" s="121"/>
      <c r="G178" s="50"/>
      <c r="H178" s="20">
        <f t="shared" si="8"/>
        <v>0</v>
      </c>
    </row>
    <row r="179" spans="1:8" s="21" customFormat="1" x14ac:dyDescent="0.2">
      <c r="A179" s="25" t="s">
        <v>373</v>
      </c>
      <c r="B179" s="143" t="s">
        <v>374</v>
      </c>
      <c r="C179" s="143"/>
      <c r="D179" s="66">
        <f>+(((2.2+9.6+2.2+2.2)*2)*2)*0.2*0.2</f>
        <v>2.5920000000000005</v>
      </c>
      <c r="E179" s="18" t="s">
        <v>62</v>
      </c>
      <c r="F179" s="121"/>
      <c r="G179" s="50"/>
      <c r="H179" s="20">
        <f t="shared" si="8"/>
        <v>0</v>
      </c>
    </row>
    <row r="180" spans="1:8" s="21" customFormat="1" x14ac:dyDescent="0.2">
      <c r="A180" s="25" t="s">
        <v>375</v>
      </c>
      <c r="B180" s="143" t="s">
        <v>376</v>
      </c>
      <c r="C180" s="143"/>
      <c r="D180" s="66">
        <f>+(0.2*0.2)*4.05*2</f>
        <v>0.32400000000000007</v>
      </c>
      <c r="E180" s="18" t="s">
        <v>62</v>
      </c>
      <c r="F180" s="121"/>
      <c r="G180" s="50"/>
      <c r="H180" s="20">
        <f t="shared" si="8"/>
        <v>0</v>
      </c>
    </row>
    <row r="181" spans="1:8" s="21" customFormat="1" x14ac:dyDescent="0.2">
      <c r="A181" s="25" t="s">
        <v>377</v>
      </c>
      <c r="B181" s="143" t="s">
        <v>378</v>
      </c>
      <c r="C181" s="143"/>
      <c r="D181" s="66">
        <f>2.2*9.6*0.15</f>
        <v>3.1680000000000001</v>
      </c>
      <c r="E181" s="18" t="s">
        <v>62</v>
      </c>
      <c r="F181" s="121"/>
      <c r="G181" s="50"/>
      <c r="H181" s="20">
        <f t="shared" si="8"/>
        <v>0</v>
      </c>
    </row>
    <row r="182" spans="1:8" s="21" customFormat="1" x14ac:dyDescent="0.2">
      <c r="A182" s="25" t="s">
        <v>379</v>
      </c>
      <c r="B182" s="143" t="s">
        <v>380</v>
      </c>
      <c r="C182" s="143"/>
      <c r="D182" s="66">
        <f>+(2.2+2.2+2.2+2.2+2.2+9.6+9.6)*3.2</f>
        <v>96.640000000000015</v>
      </c>
      <c r="E182" s="18" t="s">
        <v>30</v>
      </c>
      <c r="F182" s="121"/>
      <c r="G182" s="50"/>
      <c r="H182" s="20">
        <f t="shared" si="8"/>
        <v>0</v>
      </c>
    </row>
    <row r="183" spans="1:8" s="21" customFormat="1" ht="22.5" customHeight="1" x14ac:dyDescent="0.2">
      <c r="A183" s="25" t="s">
        <v>381</v>
      </c>
      <c r="B183" s="143" t="s">
        <v>382</v>
      </c>
      <c r="C183" s="143"/>
      <c r="D183" s="66">
        <v>0.32</v>
      </c>
      <c r="E183" s="18" t="s">
        <v>62</v>
      </c>
      <c r="F183" s="121"/>
      <c r="G183" s="52"/>
      <c r="H183" s="20">
        <f t="shared" si="8"/>
        <v>0</v>
      </c>
    </row>
    <row r="184" spans="1:8" s="21" customFormat="1" x14ac:dyDescent="0.2">
      <c r="A184" s="25" t="s">
        <v>383</v>
      </c>
      <c r="B184" s="143" t="s">
        <v>384</v>
      </c>
      <c r="C184" s="143"/>
      <c r="D184" s="66">
        <v>0.55000000000000004</v>
      </c>
      <c r="E184" s="18" t="s">
        <v>62</v>
      </c>
      <c r="F184" s="121"/>
      <c r="G184" s="52"/>
      <c r="H184" s="20">
        <f t="shared" si="8"/>
        <v>0</v>
      </c>
    </row>
    <row r="185" spans="1:8" s="21" customFormat="1" x14ac:dyDescent="0.2">
      <c r="A185" s="25" t="s">
        <v>385</v>
      </c>
      <c r="B185" s="143" t="s">
        <v>386</v>
      </c>
      <c r="C185" s="143"/>
      <c r="D185" s="66">
        <v>124.04</v>
      </c>
      <c r="E185" s="18" t="s">
        <v>147</v>
      </c>
      <c r="F185" s="121"/>
      <c r="G185" s="50"/>
      <c r="H185" s="20">
        <f t="shared" si="8"/>
        <v>0</v>
      </c>
    </row>
    <row r="186" spans="1:8" s="21" customFormat="1" x14ac:dyDescent="0.2">
      <c r="A186" s="25" t="s">
        <v>387</v>
      </c>
      <c r="B186" s="143" t="s">
        <v>388</v>
      </c>
      <c r="C186" s="143"/>
      <c r="D186" s="66">
        <f>+D182+D178/0.2</f>
        <v>125.17750000000001</v>
      </c>
      <c r="E186" s="18" t="s">
        <v>30</v>
      </c>
      <c r="F186" s="121"/>
      <c r="G186" s="50"/>
      <c r="H186" s="20">
        <f t="shared" si="8"/>
        <v>0</v>
      </c>
    </row>
    <row r="187" spans="1:8" s="21" customFormat="1" ht="22.5" customHeight="1" x14ac:dyDescent="0.2">
      <c r="A187" s="25" t="s">
        <v>389</v>
      </c>
      <c r="B187" s="143" t="s">
        <v>390</v>
      </c>
      <c r="C187" s="143"/>
      <c r="D187" s="66">
        <f>1.8*2.5*1.4</f>
        <v>6.3</v>
      </c>
      <c r="E187" s="18" t="s">
        <v>62</v>
      </c>
      <c r="F187" s="121"/>
      <c r="G187" s="52"/>
      <c r="H187" s="20">
        <f t="shared" si="8"/>
        <v>0</v>
      </c>
    </row>
    <row r="188" spans="1:8" s="21" customFormat="1" ht="45" customHeight="1" x14ac:dyDescent="0.2">
      <c r="A188" s="25" t="s">
        <v>391</v>
      </c>
      <c r="B188" s="143" t="s">
        <v>392</v>
      </c>
      <c r="C188" s="143"/>
      <c r="D188" s="66">
        <v>1</v>
      </c>
      <c r="E188" s="18" t="s">
        <v>199</v>
      </c>
      <c r="F188" s="121"/>
      <c r="G188" s="52"/>
      <c r="H188" s="20">
        <f t="shared" si="8"/>
        <v>0</v>
      </c>
    </row>
    <row r="189" spans="1:8" s="21" customFormat="1" ht="37.15" customHeight="1" x14ac:dyDescent="0.2">
      <c r="A189" s="25" t="s">
        <v>393</v>
      </c>
      <c r="B189" s="143" t="s">
        <v>394</v>
      </c>
      <c r="C189" s="143"/>
      <c r="D189" s="66">
        <v>1</v>
      </c>
      <c r="E189" s="18" t="s">
        <v>199</v>
      </c>
      <c r="F189" s="121"/>
      <c r="G189" s="52"/>
      <c r="H189" s="20">
        <f t="shared" si="8"/>
        <v>0</v>
      </c>
    </row>
    <row r="190" spans="1:8" s="21" customFormat="1" x14ac:dyDescent="0.2">
      <c r="A190" s="25" t="s">
        <v>395</v>
      </c>
      <c r="B190" s="143" t="s">
        <v>396</v>
      </c>
      <c r="C190" s="143"/>
      <c r="D190" s="66">
        <v>1</v>
      </c>
      <c r="E190" s="18" t="s">
        <v>20</v>
      </c>
      <c r="F190" s="121"/>
      <c r="G190" s="50"/>
      <c r="H190" s="20">
        <f t="shared" si="8"/>
        <v>0</v>
      </c>
    </row>
    <row r="191" spans="1:8" s="21" customFormat="1" x14ac:dyDescent="0.2">
      <c r="A191" s="25" t="s">
        <v>397</v>
      </c>
      <c r="B191" s="143" t="s">
        <v>398</v>
      </c>
      <c r="C191" s="143"/>
      <c r="D191" s="66">
        <v>1</v>
      </c>
      <c r="E191" s="18" t="s">
        <v>20</v>
      </c>
      <c r="F191" s="121"/>
      <c r="G191" s="50"/>
      <c r="H191" s="20">
        <f t="shared" si="8"/>
        <v>0</v>
      </c>
    </row>
    <row r="192" spans="1:8" s="21" customFormat="1" ht="13.5" customHeight="1" x14ac:dyDescent="0.2">
      <c r="A192" s="25" t="s">
        <v>399</v>
      </c>
      <c r="B192" s="143" t="s">
        <v>400</v>
      </c>
      <c r="C192" s="143"/>
      <c r="D192" s="66">
        <v>4</v>
      </c>
      <c r="E192" s="18" t="s">
        <v>35</v>
      </c>
      <c r="F192" s="121"/>
      <c r="G192" s="50"/>
      <c r="H192" s="20">
        <f t="shared" si="8"/>
        <v>0</v>
      </c>
    </row>
    <row r="193" spans="1:8" s="21" customFormat="1" ht="15.75" thickBot="1" x14ac:dyDescent="0.25">
      <c r="A193" s="23" t="s">
        <v>401</v>
      </c>
      <c r="B193" s="148" t="s">
        <v>402</v>
      </c>
      <c r="C193" s="148"/>
      <c r="D193" s="148"/>
      <c r="E193" s="148"/>
      <c r="F193" s="148"/>
      <c r="G193" s="148"/>
      <c r="H193" s="24">
        <f>SUM(H194:H196)</f>
        <v>0</v>
      </c>
    </row>
    <row r="194" spans="1:8" s="21" customFormat="1" ht="22.5" customHeight="1" x14ac:dyDescent="0.2">
      <c r="A194" s="16" t="s">
        <v>403</v>
      </c>
      <c r="B194" s="143" t="s">
        <v>404</v>
      </c>
      <c r="C194" s="143"/>
      <c r="D194" s="66">
        <v>18.690000000000001</v>
      </c>
      <c r="E194" s="18" t="s">
        <v>405</v>
      </c>
      <c r="F194" s="121"/>
      <c r="G194" s="52"/>
      <c r="H194" s="20">
        <f>D194*G194</f>
        <v>0</v>
      </c>
    </row>
    <row r="195" spans="1:8" s="21" customFormat="1" ht="22.5" customHeight="1" x14ac:dyDescent="0.2">
      <c r="A195" s="16" t="s">
        <v>406</v>
      </c>
      <c r="B195" s="143" t="s">
        <v>407</v>
      </c>
      <c r="C195" s="143"/>
      <c r="D195" s="66">
        <v>45.98</v>
      </c>
      <c r="E195" s="18" t="s">
        <v>405</v>
      </c>
      <c r="F195" s="121"/>
      <c r="G195" s="52"/>
      <c r="H195" s="20">
        <f>D195*G195</f>
        <v>0</v>
      </c>
    </row>
    <row r="196" spans="1:8" s="21" customFormat="1" ht="15" customHeight="1" x14ac:dyDescent="0.2">
      <c r="A196" s="16" t="s">
        <v>408</v>
      </c>
      <c r="B196" s="143" t="s">
        <v>409</v>
      </c>
      <c r="C196" s="143"/>
      <c r="D196" s="66">
        <v>40.270000000000003</v>
      </c>
      <c r="E196" s="18" t="s">
        <v>405</v>
      </c>
      <c r="F196" s="121"/>
      <c r="G196" s="52"/>
      <c r="H196" s="20">
        <f>D196*G196</f>
        <v>0</v>
      </c>
    </row>
    <row r="197" spans="1:8" s="21" customFormat="1" x14ac:dyDescent="0.2">
      <c r="A197" s="16"/>
      <c r="B197" s="70" t="s">
        <v>410</v>
      </c>
      <c r="C197" s="71"/>
      <c r="D197" s="66"/>
      <c r="E197" s="18"/>
      <c r="F197" s="121"/>
      <c r="G197" s="52"/>
      <c r="H197" s="20"/>
    </row>
    <row r="198" spans="1:8" s="21" customFormat="1" ht="15.75" thickBot="1" x14ac:dyDescent="0.25">
      <c r="A198" s="23" t="s">
        <v>411</v>
      </c>
      <c r="B198" s="147" t="s">
        <v>412</v>
      </c>
      <c r="C198" s="147"/>
      <c r="D198" s="147"/>
      <c r="E198" s="147"/>
      <c r="F198" s="147"/>
      <c r="G198" s="147"/>
      <c r="H198" s="61">
        <f>SUM(H199:H204)</f>
        <v>0</v>
      </c>
    </row>
    <row r="199" spans="1:8" s="21" customFormat="1" ht="57.6" customHeight="1" x14ac:dyDescent="0.2">
      <c r="A199" s="25" t="s">
        <v>413</v>
      </c>
      <c r="B199" s="151" t="s">
        <v>414</v>
      </c>
      <c r="C199" s="151"/>
      <c r="D199" s="66">
        <v>993.59</v>
      </c>
      <c r="E199" s="18" t="s">
        <v>69</v>
      </c>
      <c r="F199" s="127"/>
      <c r="G199" s="72"/>
      <c r="H199" s="73">
        <f t="shared" ref="H199:H204" si="9">D199*G199</f>
        <v>0</v>
      </c>
    </row>
    <row r="200" spans="1:8" s="21" customFormat="1" ht="37.9" customHeight="1" x14ac:dyDescent="0.2">
      <c r="A200" s="25" t="s">
        <v>415</v>
      </c>
      <c r="B200" s="143" t="s">
        <v>416</v>
      </c>
      <c r="C200" s="143"/>
      <c r="D200" s="17">
        <v>2922.31</v>
      </c>
      <c r="E200" s="18" t="s">
        <v>30</v>
      </c>
      <c r="F200" s="121"/>
      <c r="G200" s="74"/>
      <c r="H200" s="75">
        <f t="shared" si="9"/>
        <v>0</v>
      </c>
    </row>
    <row r="201" spans="1:8" s="21" customFormat="1" x14ac:dyDescent="0.2">
      <c r="A201" s="25" t="s">
        <v>417</v>
      </c>
      <c r="B201" s="143" t="s">
        <v>418</v>
      </c>
      <c r="C201" s="143"/>
      <c r="D201" s="32">
        <v>872.48</v>
      </c>
      <c r="E201" s="18" t="s">
        <v>23</v>
      </c>
      <c r="F201" s="121"/>
      <c r="G201" s="19"/>
      <c r="H201" s="75">
        <f t="shared" si="9"/>
        <v>0</v>
      </c>
    </row>
    <row r="202" spans="1:8" s="21" customFormat="1" ht="22.5" customHeight="1" x14ac:dyDescent="0.2">
      <c r="A202" s="25" t="s">
        <v>419</v>
      </c>
      <c r="B202" s="157" t="s">
        <v>420</v>
      </c>
      <c r="C202" s="157"/>
      <c r="D202" s="66">
        <v>50</v>
      </c>
      <c r="E202" s="18" t="s">
        <v>421</v>
      </c>
      <c r="F202" s="121"/>
      <c r="G202" s="52"/>
      <c r="H202" s="75">
        <f t="shared" si="9"/>
        <v>0</v>
      </c>
    </row>
    <row r="203" spans="1:8" s="21" customFormat="1" ht="31.15" customHeight="1" x14ac:dyDescent="0.2">
      <c r="A203" s="25" t="s">
        <v>422</v>
      </c>
      <c r="B203" s="143" t="s">
        <v>423</v>
      </c>
      <c r="C203" s="143"/>
      <c r="D203" s="66">
        <v>8</v>
      </c>
      <c r="E203" s="18" t="s">
        <v>421</v>
      </c>
      <c r="F203" s="121"/>
      <c r="G203" s="52"/>
      <c r="H203" s="75">
        <f t="shared" si="9"/>
        <v>0</v>
      </c>
    </row>
    <row r="204" spans="1:8" s="21" customFormat="1" ht="22.5" customHeight="1" x14ac:dyDescent="0.2">
      <c r="A204" s="25" t="s">
        <v>424</v>
      </c>
      <c r="B204" s="143" t="s">
        <v>425</v>
      </c>
      <c r="C204" s="143"/>
      <c r="D204" s="66">
        <v>385.63</v>
      </c>
      <c r="E204" s="18" t="s">
        <v>147</v>
      </c>
      <c r="F204" s="121"/>
      <c r="G204" s="52"/>
      <c r="H204" s="75">
        <f t="shared" si="9"/>
        <v>0</v>
      </c>
    </row>
    <row r="205" spans="1:8" s="21" customFormat="1" ht="13.5" customHeight="1" thickBot="1" x14ac:dyDescent="0.25">
      <c r="A205" s="23" t="s">
        <v>426</v>
      </c>
      <c r="B205" s="148" t="s">
        <v>427</v>
      </c>
      <c r="C205" s="148"/>
      <c r="D205" s="148"/>
      <c r="E205" s="148"/>
      <c r="F205" s="148"/>
      <c r="G205" s="148"/>
      <c r="H205" s="24">
        <f>+H206+H215+H212+H210</f>
        <v>0</v>
      </c>
    </row>
    <row r="206" spans="1:8" s="21" customFormat="1" ht="15.75" thickBot="1" x14ac:dyDescent="0.25">
      <c r="A206" s="43" t="s">
        <v>428</v>
      </c>
      <c r="B206" s="155" t="s">
        <v>429</v>
      </c>
      <c r="C206" s="155"/>
      <c r="D206" s="155"/>
      <c r="E206" s="155"/>
      <c r="F206" s="155"/>
      <c r="G206" s="155"/>
      <c r="H206" s="30">
        <f>+SUM(H207:H209)</f>
        <v>0</v>
      </c>
    </row>
    <row r="207" spans="1:8" s="21" customFormat="1" ht="22.5" customHeight="1" x14ac:dyDescent="0.2">
      <c r="A207" s="16" t="s">
        <v>430</v>
      </c>
      <c r="B207" s="156" t="s">
        <v>431</v>
      </c>
      <c r="C207" s="156"/>
      <c r="D207" s="32">
        <v>79</v>
      </c>
      <c r="E207" s="18" t="s">
        <v>147</v>
      </c>
      <c r="F207" s="117"/>
      <c r="G207" s="19"/>
      <c r="H207" s="20">
        <f>+D207*G207</f>
        <v>0</v>
      </c>
    </row>
    <row r="208" spans="1:8" s="21" customFormat="1" ht="12.75" customHeight="1" x14ac:dyDescent="0.2">
      <c r="A208" s="16" t="s">
        <v>432</v>
      </c>
      <c r="B208" s="143" t="s">
        <v>433</v>
      </c>
      <c r="C208" s="143"/>
      <c r="D208" s="32">
        <v>79</v>
      </c>
      <c r="E208" s="18" t="s">
        <v>23</v>
      </c>
      <c r="F208" s="121"/>
      <c r="G208" s="28"/>
      <c r="H208" s="75">
        <f>D208*G208</f>
        <v>0</v>
      </c>
    </row>
    <row r="209" spans="1:8" s="21" customFormat="1" ht="180" customHeight="1" x14ac:dyDescent="0.2">
      <c r="A209" s="16" t="s">
        <v>434</v>
      </c>
      <c r="B209" s="143" t="s">
        <v>435</v>
      </c>
      <c r="C209" s="143"/>
      <c r="D209" s="32">
        <v>106</v>
      </c>
      <c r="E209" s="18" t="s">
        <v>147</v>
      </c>
      <c r="F209" s="117"/>
      <c r="G209" s="19"/>
      <c r="H209" s="75">
        <f>D209*G209</f>
        <v>0</v>
      </c>
    </row>
    <row r="210" spans="1:8" s="21" customFormat="1" ht="15.75" thickBot="1" x14ac:dyDescent="0.25">
      <c r="A210" s="23" t="s">
        <v>436</v>
      </c>
      <c r="B210" s="148" t="s">
        <v>437</v>
      </c>
      <c r="C210" s="148"/>
      <c r="D210" s="148"/>
      <c r="E210" s="148"/>
      <c r="F210" s="148"/>
      <c r="G210" s="148"/>
      <c r="H210" s="24">
        <f>SUM(H211)</f>
        <v>0</v>
      </c>
    </row>
    <row r="211" spans="1:8" s="21" customFormat="1" ht="90" customHeight="1" x14ac:dyDescent="0.2">
      <c r="A211" s="16" t="s">
        <v>438</v>
      </c>
      <c r="B211" s="143" t="s">
        <v>439</v>
      </c>
      <c r="C211" s="143"/>
      <c r="D211" s="76">
        <v>369.5</v>
      </c>
      <c r="E211" s="77" t="s">
        <v>147</v>
      </c>
      <c r="F211" s="78"/>
      <c r="G211" s="78"/>
      <c r="H211" s="20">
        <f>+D211*G211</f>
        <v>0</v>
      </c>
    </row>
    <row r="212" spans="1:8" s="21" customFormat="1" ht="15.75" thickBot="1" x14ac:dyDescent="0.25">
      <c r="A212" s="23" t="s">
        <v>440</v>
      </c>
      <c r="B212" s="148" t="s">
        <v>225</v>
      </c>
      <c r="C212" s="148"/>
      <c r="D212" s="148"/>
      <c r="E212" s="148"/>
      <c r="F212" s="148"/>
      <c r="G212" s="148"/>
      <c r="H212" s="24">
        <f>SUM(H213:H214)</f>
        <v>0</v>
      </c>
    </row>
    <row r="213" spans="1:8" s="21" customFormat="1" ht="42.75" customHeight="1" x14ac:dyDescent="0.2">
      <c r="A213" s="16" t="s">
        <v>441</v>
      </c>
      <c r="B213" s="145" t="s">
        <v>442</v>
      </c>
      <c r="C213" s="145"/>
      <c r="D213" s="76">
        <v>531.54</v>
      </c>
      <c r="E213" s="79" t="s">
        <v>136</v>
      </c>
      <c r="F213" s="128"/>
      <c r="G213" s="78"/>
      <c r="H213" s="20">
        <f>+D213*G213</f>
        <v>0</v>
      </c>
    </row>
    <row r="214" spans="1:8" s="21" customFormat="1" ht="33.75" customHeight="1" x14ac:dyDescent="0.2">
      <c r="A214" s="16" t="s">
        <v>443</v>
      </c>
      <c r="B214" s="143" t="s">
        <v>444</v>
      </c>
      <c r="C214" s="143"/>
      <c r="D214" s="17">
        <v>8</v>
      </c>
      <c r="E214" s="18" t="s">
        <v>147</v>
      </c>
      <c r="F214" s="117"/>
      <c r="G214" s="19"/>
      <c r="H214" s="20">
        <f>+D214*G214</f>
        <v>0</v>
      </c>
    </row>
    <row r="215" spans="1:8" s="21" customFormat="1" ht="15.75" thickBot="1" x14ac:dyDescent="0.25">
      <c r="A215" s="23" t="s">
        <v>445</v>
      </c>
      <c r="B215" s="148" t="s">
        <v>213</v>
      </c>
      <c r="C215" s="148"/>
      <c r="D215" s="148"/>
      <c r="E215" s="148"/>
      <c r="F215" s="148"/>
      <c r="G215" s="148"/>
      <c r="H215" s="24">
        <f>SUM(H216)</f>
        <v>0</v>
      </c>
    </row>
    <row r="216" spans="1:8" s="82" customFormat="1" ht="17.45" customHeight="1" x14ac:dyDescent="0.2">
      <c r="A216" s="33" t="s">
        <v>446</v>
      </c>
      <c r="B216" s="145" t="s">
        <v>447</v>
      </c>
      <c r="C216" s="145"/>
      <c r="D216" s="80">
        <v>159.34</v>
      </c>
      <c r="E216" s="81" t="s">
        <v>30</v>
      </c>
      <c r="F216" s="129"/>
      <c r="G216" s="50"/>
      <c r="H216" s="36">
        <f>+D216*G216</f>
        <v>0</v>
      </c>
    </row>
    <row r="217" spans="1:8" s="82" customFormat="1" ht="13.5" thickBot="1" x14ac:dyDescent="0.25">
      <c r="A217" s="23" t="s">
        <v>448</v>
      </c>
      <c r="B217" s="147" t="s">
        <v>449</v>
      </c>
      <c r="C217" s="147"/>
      <c r="D217" s="147"/>
      <c r="E217" s="147"/>
      <c r="F217" s="147"/>
      <c r="G217" s="147"/>
      <c r="H217" s="61">
        <f>SUM(H218:H232)</f>
        <v>0</v>
      </c>
    </row>
    <row r="218" spans="1:8" s="82" customFormat="1" ht="12.75" customHeight="1" x14ac:dyDescent="0.2">
      <c r="A218" s="25" t="s">
        <v>450</v>
      </c>
      <c r="B218" s="143" t="s">
        <v>366</v>
      </c>
      <c r="C218" s="143"/>
      <c r="D218" s="66">
        <v>1</v>
      </c>
      <c r="E218" s="18" t="s">
        <v>20</v>
      </c>
      <c r="F218" s="121"/>
      <c r="G218" s="50"/>
      <c r="H218" s="20">
        <f t="shared" ref="H218:H230" si="10">+G218*D218</f>
        <v>0</v>
      </c>
    </row>
    <row r="219" spans="1:8" s="82" customFormat="1" ht="24" customHeight="1" x14ac:dyDescent="0.2">
      <c r="A219" s="25" t="s">
        <v>451</v>
      </c>
      <c r="B219" s="143" t="s">
        <v>452</v>
      </c>
      <c r="C219" s="158"/>
      <c r="D219" s="66">
        <v>1.02</v>
      </c>
      <c r="E219" s="18" t="s">
        <v>62</v>
      </c>
      <c r="F219" s="121"/>
      <c r="G219" s="50"/>
      <c r="H219" s="20">
        <f t="shared" si="10"/>
        <v>0</v>
      </c>
    </row>
    <row r="220" spans="1:8" s="69" customFormat="1" x14ac:dyDescent="0.2">
      <c r="A220" s="44" t="s">
        <v>369</v>
      </c>
      <c r="B220" s="143" t="s">
        <v>370</v>
      </c>
      <c r="C220" s="143"/>
      <c r="D220" s="68">
        <f>+D219*1.3</f>
        <v>1.3260000000000001</v>
      </c>
      <c r="E220" s="35" t="s">
        <v>23</v>
      </c>
      <c r="F220" s="124"/>
      <c r="G220" s="50"/>
      <c r="H220" s="36">
        <f t="shared" si="10"/>
        <v>0</v>
      </c>
    </row>
    <row r="221" spans="1:8" s="82" customFormat="1" ht="22.5" customHeight="1" x14ac:dyDescent="0.2">
      <c r="A221" s="25" t="s">
        <v>453</v>
      </c>
      <c r="B221" s="143" t="s">
        <v>454</v>
      </c>
      <c r="C221" s="143"/>
      <c r="D221" s="66">
        <v>0.68</v>
      </c>
      <c r="E221" s="18" t="s">
        <v>62</v>
      </c>
      <c r="F221" s="117"/>
      <c r="G221" s="19"/>
      <c r="H221" s="20">
        <f t="shared" si="10"/>
        <v>0</v>
      </c>
    </row>
    <row r="222" spans="1:8" s="82" customFormat="1" ht="22.5" customHeight="1" x14ac:dyDescent="0.2">
      <c r="A222" s="25" t="s">
        <v>455</v>
      </c>
      <c r="B222" s="143" t="s">
        <v>456</v>
      </c>
      <c r="C222" s="143"/>
      <c r="D222" s="66">
        <v>0.11</v>
      </c>
      <c r="E222" s="18" t="s">
        <v>62</v>
      </c>
      <c r="F222" s="117"/>
      <c r="G222" s="19"/>
      <c r="H222" s="20">
        <f t="shared" si="10"/>
        <v>0</v>
      </c>
    </row>
    <row r="223" spans="1:8" s="82" customFormat="1" ht="22.5" customHeight="1" x14ac:dyDescent="0.2">
      <c r="A223" s="25" t="s">
        <v>457</v>
      </c>
      <c r="B223" s="143" t="s">
        <v>458</v>
      </c>
      <c r="C223" s="143"/>
      <c r="D223" s="66">
        <v>0.31</v>
      </c>
      <c r="E223" s="18" t="s">
        <v>62</v>
      </c>
      <c r="F223" s="121"/>
      <c r="G223" s="50"/>
      <c r="H223" s="20">
        <f>+G223*D223</f>
        <v>0</v>
      </c>
    </row>
    <row r="224" spans="1:8" s="82" customFormat="1" ht="22.5" customHeight="1" x14ac:dyDescent="0.2">
      <c r="A224" s="25" t="s">
        <v>459</v>
      </c>
      <c r="B224" s="143" t="s">
        <v>460</v>
      </c>
      <c r="C224" s="143"/>
      <c r="D224" s="66">
        <v>0.22</v>
      </c>
      <c r="E224" s="18" t="s">
        <v>62</v>
      </c>
      <c r="F224" s="121"/>
      <c r="G224" s="50"/>
      <c r="H224" s="20">
        <f>+G224*D224</f>
        <v>0</v>
      </c>
    </row>
    <row r="225" spans="1:8" s="82" customFormat="1" ht="12.75" x14ac:dyDescent="0.2">
      <c r="A225" s="25" t="s">
        <v>461</v>
      </c>
      <c r="B225" s="143" t="s">
        <v>462</v>
      </c>
      <c r="C225" s="143"/>
      <c r="D225" s="17">
        <v>1.51</v>
      </c>
      <c r="E225" s="18" t="s">
        <v>30</v>
      </c>
      <c r="F225" s="117"/>
      <c r="G225" s="28"/>
      <c r="H225" s="20">
        <f t="shared" si="10"/>
        <v>0</v>
      </c>
    </row>
    <row r="226" spans="1:8" s="21" customFormat="1" x14ac:dyDescent="0.2">
      <c r="A226" s="25" t="s">
        <v>463</v>
      </c>
      <c r="B226" s="143" t="s">
        <v>464</v>
      </c>
      <c r="C226" s="143"/>
      <c r="D226" s="17">
        <v>9.14</v>
      </c>
      <c r="E226" s="18" t="s">
        <v>30</v>
      </c>
      <c r="F226" s="117"/>
      <c r="G226" s="83"/>
      <c r="H226" s="20">
        <f t="shared" si="10"/>
        <v>0</v>
      </c>
    </row>
    <row r="227" spans="1:8" s="21" customFormat="1" x14ac:dyDescent="0.2">
      <c r="A227" s="25" t="s">
        <v>465</v>
      </c>
      <c r="B227" s="143" t="s">
        <v>466</v>
      </c>
      <c r="C227" s="143"/>
      <c r="D227" s="17">
        <v>22.22</v>
      </c>
      <c r="E227" s="18" t="s">
        <v>30</v>
      </c>
      <c r="F227" s="117"/>
      <c r="G227" s="28"/>
      <c r="H227" s="20">
        <f t="shared" si="10"/>
        <v>0</v>
      </c>
    </row>
    <row r="228" spans="1:8" s="82" customFormat="1" ht="12.75" x14ac:dyDescent="0.2">
      <c r="A228" s="25" t="s">
        <v>467</v>
      </c>
      <c r="B228" s="143" t="s">
        <v>468</v>
      </c>
      <c r="C228" s="143"/>
      <c r="D228" s="17">
        <v>22.42</v>
      </c>
      <c r="E228" s="18" t="s">
        <v>30</v>
      </c>
      <c r="F228" s="117"/>
      <c r="G228" s="19"/>
      <c r="H228" s="20">
        <f t="shared" si="10"/>
        <v>0</v>
      </c>
    </row>
    <row r="229" spans="1:8" s="82" customFormat="1" ht="12.75" x14ac:dyDescent="0.2">
      <c r="A229" s="25" t="s">
        <v>467</v>
      </c>
      <c r="B229" s="143" t="s">
        <v>194</v>
      </c>
      <c r="C229" s="143"/>
      <c r="D229" s="17">
        <v>25</v>
      </c>
      <c r="E229" s="18" t="s">
        <v>147</v>
      </c>
      <c r="F229" s="117"/>
      <c r="G229" s="19"/>
      <c r="H229" s="20">
        <f t="shared" si="10"/>
        <v>0</v>
      </c>
    </row>
    <row r="230" spans="1:8" s="82" customFormat="1" ht="34.5" customHeight="1" x14ac:dyDescent="0.2">
      <c r="A230" s="25" t="s">
        <v>469</v>
      </c>
      <c r="B230" s="143" t="s">
        <v>470</v>
      </c>
      <c r="C230" s="143"/>
      <c r="D230" s="17">
        <v>45.19</v>
      </c>
      <c r="E230" s="18" t="s">
        <v>136</v>
      </c>
      <c r="F230" s="117"/>
      <c r="G230" s="19"/>
      <c r="H230" s="20">
        <f t="shared" si="10"/>
        <v>0</v>
      </c>
    </row>
    <row r="231" spans="1:8" s="82" customFormat="1" ht="12.75" x14ac:dyDescent="0.2">
      <c r="A231" s="25" t="s">
        <v>471</v>
      </c>
      <c r="B231" s="143" t="s">
        <v>472</v>
      </c>
      <c r="C231" s="143"/>
      <c r="D231" s="84">
        <v>2.36</v>
      </c>
      <c r="E231" s="85" t="s">
        <v>473</v>
      </c>
      <c r="F231" s="121"/>
      <c r="G231" s="50"/>
      <c r="H231" s="20">
        <f>D231*G231</f>
        <v>0</v>
      </c>
    </row>
    <row r="232" spans="1:8" s="82" customFormat="1" ht="12.75" x14ac:dyDescent="0.2">
      <c r="A232" s="25" t="s">
        <v>474</v>
      </c>
      <c r="B232" s="143" t="s">
        <v>475</v>
      </c>
      <c r="C232" s="143"/>
      <c r="D232" s="17">
        <v>34.44</v>
      </c>
      <c r="E232" s="18" t="s">
        <v>30</v>
      </c>
      <c r="F232" s="121"/>
      <c r="G232" s="50"/>
      <c r="H232" s="20">
        <f>+G232*D232</f>
        <v>0</v>
      </c>
    </row>
    <row r="233" spans="1:8" s="21" customFormat="1" ht="15.75" thickBot="1" x14ac:dyDescent="0.25">
      <c r="A233" s="23" t="s">
        <v>476</v>
      </c>
      <c r="B233" s="147" t="s">
        <v>477</v>
      </c>
      <c r="C233" s="147"/>
      <c r="D233" s="147"/>
      <c r="E233" s="147"/>
      <c r="F233" s="147"/>
      <c r="G233" s="147"/>
      <c r="H233" s="61">
        <f>SUM(H234:H251)</f>
        <v>0</v>
      </c>
    </row>
    <row r="234" spans="1:8" s="21" customFormat="1" x14ac:dyDescent="0.2">
      <c r="A234" s="25" t="s">
        <v>478</v>
      </c>
      <c r="B234" s="143" t="s">
        <v>366</v>
      </c>
      <c r="C234" s="143"/>
      <c r="D234" s="66">
        <v>1</v>
      </c>
      <c r="E234" s="18" t="s">
        <v>20</v>
      </c>
      <c r="F234" s="121"/>
      <c r="G234" s="52"/>
      <c r="H234" s="20">
        <f t="shared" ref="H234:H251" si="11">+G234*D234</f>
        <v>0</v>
      </c>
    </row>
    <row r="235" spans="1:8" s="21" customFormat="1" ht="13.5" customHeight="1" x14ac:dyDescent="0.2">
      <c r="A235" s="25" t="s">
        <v>479</v>
      </c>
      <c r="B235" s="143" t="s">
        <v>480</v>
      </c>
      <c r="C235" s="158"/>
      <c r="D235" s="66">
        <v>3.33</v>
      </c>
      <c r="E235" s="18" t="s">
        <v>62</v>
      </c>
      <c r="F235" s="121"/>
      <c r="G235" s="50"/>
      <c r="H235" s="20">
        <f t="shared" si="11"/>
        <v>0</v>
      </c>
    </row>
    <row r="236" spans="1:8" s="21" customFormat="1" ht="22.5" customHeight="1" x14ac:dyDescent="0.2">
      <c r="A236" s="25" t="s">
        <v>481</v>
      </c>
      <c r="B236" s="143" t="s">
        <v>482</v>
      </c>
      <c r="C236" s="158"/>
      <c r="D236" s="66">
        <v>2.0099999999999998</v>
      </c>
      <c r="E236" s="18" t="s">
        <v>62</v>
      </c>
      <c r="F236" s="121"/>
      <c r="G236" s="50"/>
      <c r="H236" s="20">
        <f t="shared" si="11"/>
        <v>0</v>
      </c>
    </row>
    <row r="237" spans="1:8" s="69" customFormat="1" x14ac:dyDescent="0.2">
      <c r="A237" s="44" t="s">
        <v>483</v>
      </c>
      <c r="B237" s="143" t="s">
        <v>370</v>
      </c>
      <c r="C237" s="143"/>
      <c r="D237" s="68">
        <f>SUM(D235:D236)*1.3</f>
        <v>6.9420000000000002</v>
      </c>
      <c r="E237" s="35" t="s">
        <v>23</v>
      </c>
      <c r="F237" s="124"/>
      <c r="G237" s="50"/>
      <c r="H237" s="36">
        <f t="shared" si="11"/>
        <v>0</v>
      </c>
    </row>
    <row r="238" spans="1:8" s="21" customFormat="1" ht="35.25" customHeight="1" x14ac:dyDescent="0.2">
      <c r="A238" s="25" t="s">
        <v>484</v>
      </c>
      <c r="B238" s="143" t="s">
        <v>485</v>
      </c>
      <c r="C238" s="143"/>
      <c r="D238" s="17">
        <v>1.28</v>
      </c>
      <c r="E238" s="18" t="s">
        <v>62</v>
      </c>
      <c r="F238" s="117"/>
      <c r="G238" s="19"/>
      <c r="H238" s="20">
        <f t="shared" si="11"/>
        <v>0</v>
      </c>
    </row>
    <row r="239" spans="1:8" s="21" customFormat="1" ht="22.5" customHeight="1" x14ac:dyDescent="0.2">
      <c r="A239" s="25" t="s">
        <v>486</v>
      </c>
      <c r="B239" s="143" t="s">
        <v>487</v>
      </c>
      <c r="C239" s="143"/>
      <c r="D239" s="17">
        <v>3.35</v>
      </c>
      <c r="E239" s="18" t="s">
        <v>62</v>
      </c>
      <c r="F239" s="117"/>
      <c r="G239" s="19"/>
      <c r="H239" s="20">
        <f t="shared" si="11"/>
        <v>0</v>
      </c>
    </row>
    <row r="240" spans="1:8" s="21" customFormat="1" ht="23.25" customHeight="1" x14ac:dyDescent="0.2">
      <c r="A240" s="25" t="s">
        <v>488</v>
      </c>
      <c r="B240" s="143" t="s">
        <v>489</v>
      </c>
      <c r="C240" s="143"/>
      <c r="D240" s="32">
        <v>0.35</v>
      </c>
      <c r="E240" s="18" t="s">
        <v>62</v>
      </c>
      <c r="F240" s="117"/>
      <c r="G240" s="19"/>
      <c r="H240" s="20">
        <f t="shared" si="11"/>
        <v>0</v>
      </c>
    </row>
    <row r="241" spans="1:8" s="21" customFormat="1" ht="22.5" customHeight="1" x14ac:dyDescent="0.2">
      <c r="A241" s="25" t="s">
        <v>490</v>
      </c>
      <c r="B241" s="143" t="s">
        <v>491</v>
      </c>
      <c r="C241" s="143"/>
      <c r="D241" s="32">
        <v>0.25</v>
      </c>
      <c r="E241" s="18" t="s">
        <v>62</v>
      </c>
      <c r="F241" s="117"/>
      <c r="G241" s="19"/>
      <c r="H241" s="20">
        <f t="shared" si="11"/>
        <v>0</v>
      </c>
    </row>
    <row r="242" spans="1:8" s="21" customFormat="1" ht="24.75" customHeight="1" x14ac:dyDescent="0.2">
      <c r="A242" s="25" t="s">
        <v>492</v>
      </c>
      <c r="B242" s="143" t="s">
        <v>493</v>
      </c>
      <c r="C242" s="143"/>
      <c r="D242" s="17">
        <v>1.26</v>
      </c>
      <c r="E242" s="18" t="s">
        <v>62</v>
      </c>
      <c r="F242" s="117"/>
      <c r="G242" s="19"/>
      <c r="H242" s="20">
        <f t="shared" si="11"/>
        <v>0</v>
      </c>
    </row>
    <row r="243" spans="1:8" s="21" customFormat="1" ht="12.75" customHeight="1" x14ac:dyDescent="0.2">
      <c r="A243" s="25" t="s">
        <v>494</v>
      </c>
      <c r="B243" s="143" t="s">
        <v>462</v>
      </c>
      <c r="C243" s="143"/>
      <c r="D243" s="17">
        <v>14.91</v>
      </c>
      <c r="E243" s="18" t="s">
        <v>30</v>
      </c>
      <c r="F243" s="117"/>
      <c r="G243" s="28"/>
      <c r="H243" s="20">
        <f t="shared" si="11"/>
        <v>0</v>
      </c>
    </row>
    <row r="244" spans="1:8" s="21" customFormat="1" ht="12.75" customHeight="1" x14ac:dyDescent="0.2">
      <c r="A244" s="25" t="s">
        <v>495</v>
      </c>
      <c r="B244" s="143" t="s">
        <v>464</v>
      </c>
      <c r="C244" s="143"/>
      <c r="D244" s="17">
        <v>106.4</v>
      </c>
      <c r="E244" s="18" t="s">
        <v>30</v>
      </c>
      <c r="F244" s="117"/>
      <c r="G244" s="28"/>
      <c r="H244" s="20">
        <f t="shared" si="11"/>
        <v>0</v>
      </c>
    </row>
    <row r="245" spans="1:8" s="21" customFormat="1" ht="78.75" customHeight="1" x14ac:dyDescent="0.2">
      <c r="A245" s="25" t="s">
        <v>496</v>
      </c>
      <c r="B245" s="151" t="s">
        <v>497</v>
      </c>
      <c r="C245" s="151"/>
      <c r="D245" s="86">
        <v>105.47</v>
      </c>
      <c r="E245" s="18" t="s">
        <v>30</v>
      </c>
      <c r="F245" s="117"/>
      <c r="G245" s="19"/>
      <c r="H245" s="20">
        <f t="shared" si="11"/>
        <v>0</v>
      </c>
    </row>
    <row r="246" spans="1:8" s="21" customFormat="1" ht="23.45" customHeight="1" x14ac:dyDescent="0.2">
      <c r="A246" s="25" t="s">
        <v>498</v>
      </c>
      <c r="B246" s="143" t="s">
        <v>499</v>
      </c>
      <c r="C246" s="143"/>
      <c r="D246" s="17">
        <v>229.6</v>
      </c>
      <c r="E246" s="18" t="s">
        <v>30</v>
      </c>
      <c r="F246" s="117"/>
      <c r="G246" s="19"/>
      <c r="H246" s="20">
        <f t="shared" si="11"/>
        <v>0</v>
      </c>
    </row>
    <row r="247" spans="1:8" s="21" customFormat="1" ht="12.75" customHeight="1" x14ac:dyDescent="0.2">
      <c r="A247" s="25" t="s">
        <v>500</v>
      </c>
      <c r="B247" s="143" t="s">
        <v>501</v>
      </c>
      <c r="C247" s="143"/>
      <c r="D247" s="17">
        <v>92.5</v>
      </c>
      <c r="E247" s="18" t="s">
        <v>30</v>
      </c>
      <c r="F247" s="117"/>
      <c r="G247" s="19"/>
      <c r="H247" s="20">
        <f t="shared" si="11"/>
        <v>0</v>
      </c>
    </row>
    <row r="248" spans="1:8" s="21" customFormat="1" ht="12.75" customHeight="1" x14ac:dyDescent="0.2">
      <c r="A248" s="25" t="s">
        <v>502</v>
      </c>
      <c r="B248" s="143" t="s">
        <v>503</v>
      </c>
      <c r="C248" s="143"/>
      <c r="D248" s="17">
        <v>8.84</v>
      </c>
      <c r="E248" s="18" t="s">
        <v>30</v>
      </c>
      <c r="F248" s="121"/>
      <c r="G248" s="52"/>
      <c r="H248" s="20">
        <f t="shared" si="11"/>
        <v>0</v>
      </c>
    </row>
    <row r="249" spans="1:8" s="21" customFormat="1" ht="12.75" customHeight="1" x14ac:dyDescent="0.2">
      <c r="A249" s="25" t="s">
        <v>504</v>
      </c>
      <c r="B249" s="143" t="s">
        <v>505</v>
      </c>
      <c r="C249" s="143"/>
      <c r="D249" s="17">
        <v>229.6</v>
      </c>
      <c r="E249" s="18" t="s">
        <v>30</v>
      </c>
      <c r="F249" s="121"/>
      <c r="G249" s="50"/>
      <c r="H249" s="20">
        <f t="shared" si="11"/>
        <v>0</v>
      </c>
    </row>
    <row r="250" spans="1:8" s="21" customFormat="1" ht="22.5" customHeight="1" x14ac:dyDescent="0.2">
      <c r="A250" s="25" t="s">
        <v>506</v>
      </c>
      <c r="B250" s="143" t="s">
        <v>507</v>
      </c>
      <c r="C250" s="143"/>
      <c r="D250" s="17">
        <v>1</v>
      </c>
      <c r="E250" s="18" t="s">
        <v>199</v>
      </c>
      <c r="F250" s="117"/>
      <c r="G250" s="19"/>
      <c r="H250" s="20">
        <f t="shared" si="11"/>
        <v>0</v>
      </c>
    </row>
    <row r="251" spans="1:8" s="21" customFormat="1" ht="22.5" customHeight="1" x14ac:dyDescent="0.2">
      <c r="A251" s="25" t="s">
        <v>508</v>
      </c>
      <c r="B251" s="143" t="s">
        <v>509</v>
      </c>
      <c r="C251" s="143"/>
      <c r="D251" s="17">
        <v>1</v>
      </c>
      <c r="E251" s="18" t="s">
        <v>199</v>
      </c>
      <c r="F251" s="117"/>
      <c r="G251" s="19"/>
      <c r="H251" s="20">
        <f t="shared" si="11"/>
        <v>0</v>
      </c>
    </row>
    <row r="252" spans="1:8" s="21" customFormat="1" ht="13.5" customHeight="1" thickBot="1" x14ac:dyDescent="0.25">
      <c r="A252" s="23" t="s">
        <v>510</v>
      </c>
      <c r="B252" s="147" t="s">
        <v>511</v>
      </c>
      <c r="C252" s="147"/>
      <c r="D252" s="147"/>
      <c r="E252" s="147"/>
      <c r="F252" s="147"/>
      <c r="G252" s="147"/>
      <c r="H252" s="61">
        <f>H253+H262+H265+H271+H274+H278+H283+H286+H289+H291+H293</f>
        <v>0</v>
      </c>
    </row>
    <row r="253" spans="1:8" s="21" customFormat="1" ht="13.5" customHeight="1" thickBot="1" x14ac:dyDescent="0.25">
      <c r="A253" s="43" t="s">
        <v>512</v>
      </c>
      <c r="B253" s="155" t="s">
        <v>513</v>
      </c>
      <c r="C253" s="155"/>
      <c r="D253" s="155"/>
      <c r="E253" s="155"/>
      <c r="F253" s="155"/>
      <c r="G253" s="155"/>
      <c r="H253" s="30">
        <f>+SUM(H254:H261)</f>
        <v>0</v>
      </c>
    </row>
    <row r="254" spans="1:8" s="21" customFormat="1" x14ac:dyDescent="0.2">
      <c r="A254" s="33" t="s">
        <v>514</v>
      </c>
      <c r="B254" s="156" t="s">
        <v>515</v>
      </c>
      <c r="C254" s="156"/>
      <c r="D254" s="34">
        <v>1</v>
      </c>
      <c r="E254" s="35" t="s">
        <v>20</v>
      </c>
      <c r="F254" s="119"/>
      <c r="G254" s="28"/>
      <c r="H254" s="36">
        <f>+D254*G254</f>
        <v>0</v>
      </c>
    </row>
    <row r="255" spans="1:8" s="21" customFormat="1" ht="12.75" customHeight="1" x14ac:dyDescent="0.2">
      <c r="A255" s="33" t="s">
        <v>516</v>
      </c>
      <c r="B255" s="156" t="s">
        <v>517</v>
      </c>
      <c r="C255" s="156"/>
      <c r="D255" s="34">
        <v>4.97</v>
      </c>
      <c r="E255" s="35" t="s">
        <v>30</v>
      </c>
      <c r="F255" s="119"/>
      <c r="G255" s="28"/>
      <c r="H255" s="36">
        <f>+D255*G255</f>
        <v>0</v>
      </c>
    </row>
    <row r="256" spans="1:8" s="21" customFormat="1" ht="12.75" customHeight="1" x14ac:dyDescent="0.2">
      <c r="A256" s="33" t="s">
        <v>518</v>
      </c>
      <c r="B256" s="156" t="s">
        <v>519</v>
      </c>
      <c r="C256" s="156"/>
      <c r="D256" s="34">
        <v>17.18</v>
      </c>
      <c r="E256" s="35" t="s">
        <v>30</v>
      </c>
      <c r="F256" s="119"/>
      <c r="G256" s="28"/>
      <c r="H256" s="36">
        <f t="shared" ref="H256:H261" si="12">+D256*G256</f>
        <v>0</v>
      </c>
    </row>
    <row r="257" spans="1:8" s="15" customFormat="1" x14ac:dyDescent="0.2">
      <c r="A257" s="33" t="s">
        <v>520</v>
      </c>
      <c r="B257" s="156" t="s">
        <v>521</v>
      </c>
      <c r="C257" s="156"/>
      <c r="D257" s="34">
        <v>1</v>
      </c>
      <c r="E257" s="35" t="s">
        <v>20</v>
      </c>
      <c r="F257" s="119"/>
      <c r="G257" s="28"/>
      <c r="H257" s="36">
        <f t="shared" si="12"/>
        <v>0</v>
      </c>
    </row>
    <row r="258" spans="1:8" s="15" customFormat="1" x14ac:dyDescent="0.2">
      <c r="A258" s="33" t="s">
        <v>522</v>
      </c>
      <c r="B258" s="151" t="s">
        <v>523</v>
      </c>
      <c r="C258" s="151"/>
      <c r="D258" s="34">
        <v>158.76</v>
      </c>
      <c r="E258" s="35" t="s">
        <v>30</v>
      </c>
      <c r="F258" s="119"/>
      <c r="G258" s="28"/>
      <c r="H258" s="36">
        <f t="shared" si="12"/>
        <v>0</v>
      </c>
    </row>
    <row r="259" spans="1:8" s="15" customFormat="1" x14ac:dyDescent="0.2">
      <c r="A259" s="33" t="s">
        <v>524</v>
      </c>
      <c r="B259" s="151" t="s">
        <v>525</v>
      </c>
      <c r="C259" s="151"/>
      <c r="D259" s="34">
        <v>7</v>
      </c>
      <c r="E259" s="35" t="s">
        <v>35</v>
      </c>
      <c r="F259" s="119"/>
      <c r="G259" s="28"/>
      <c r="H259" s="36">
        <f t="shared" si="12"/>
        <v>0</v>
      </c>
    </row>
    <row r="260" spans="1:8" s="15" customFormat="1" x14ac:dyDescent="0.2">
      <c r="A260" s="33" t="s">
        <v>526</v>
      </c>
      <c r="B260" s="151" t="s">
        <v>527</v>
      </c>
      <c r="C260" s="151"/>
      <c r="D260" s="34">
        <v>3.43</v>
      </c>
      <c r="E260" s="35" t="s">
        <v>30</v>
      </c>
      <c r="F260" s="119"/>
      <c r="G260" s="28"/>
      <c r="H260" s="36">
        <f t="shared" si="12"/>
        <v>0</v>
      </c>
    </row>
    <row r="261" spans="1:8" s="15" customFormat="1" x14ac:dyDescent="0.2">
      <c r="A261" s="33" t="s">
        <v>528</v>
      </c>
      <c r="B261" s="151" t="s">
        <v>529</v>
      </c>
      <c r="C261" s="151"/>
      <c r="D261" s="34">
        <v>1</v>
      </c>
      <c r="E261" s="35" t="s">
        <v>20</v>
      </c>
      <c r="F261" s="119"/>
      <c r="G261" s="28"/>
      <c r="H261" s="36">
        <f t="shared" si="12"/>
        <v>0</v>
      </c>
    </row>
    <row r="262" spans="1:8" s="15" customFormat="1" ht="15.75" thickBot="1" x14ac:dyDescent="0.25">
      <c r="A262" s="23" t="s">
        <v>530</v>
      </c>
      <c r="B262" s="148" t="s">
        <v>59</v>
      </c>
      <c r="C262" s="148"/>
      <c r="D262" s="148"/>
      <c r="E262" s="148"/>
      <c r="F262" s="148"/>
      <c r="G262" s="148"/>
      <c r="H262" s="24">
        <f>SUM(H263:H264)</f>
        <v>0</v>
      </c>
    </row>
    <row r="263" spans="1:8" s="15" customFormat="1" ht="22.5" customHeight="1" x14ac:dyDescent="0.2">
      <c r="A263" s="16" t="s">
        <v>531</v>
      </c>
      <c r="B263" s="143" t="s">
        <v>532</v>
      </c>
      <c r="C263" s="143"/>
      <c r="D263" s="34">
        <v>1.61</v>
      </c>
      <c r="E263" s="35" t="s">
        <v>62</v>
      </c>
      <c r="F263" s="119"/>
      <c r="G263" s="50"/>
      <c r="H263" s="36">
        <f>+D263*G263</f>
        <v>0</v>
      </c>
    </row>
    <row r="264" spans="1:8" s="15" customFormat="1" x14ac:dyDescent="0.2">
      <c r="A264" s="33" t="s">
        <v>533</v>
      </c>
      <c r="B264" s="143" t="s">
        <v>534</v>
      </c>
      <c r="C264" s="143"/>
      <c r="D264" s="34">
        <v>1.01</v>
      </c>
      <c r="E264" s="35" t="s">
        <v>69</v>
      </c>
      <c r="F264" s="119"/>
      <c r="G264" s="28"/>
      <c r="H264" s="36">
        <f>+D264*G264</f>
        <v>0</v>
      </c>
    </row>
    <row r="265" spans="1:8" s="15" customFormat="1" ht="15.75" thickBot="1" x14ac:dyDescent="0.25">
      <c r="A265" s="23" t="s">
        <v>535</v>
      </c>
      <c r="B265" s="148" t="s">
        <v>536</v>
      </c>
      <c r="C265" s="148"/>
      <c r="D265" s="148"/>
      <c r="E265" s="148"/>
      <c r="F265" s="148"/>
      <c r="G265" s="148"/>
      <c r="H265" s="24">
        <f>SUM(H266:H270)</f>
        <v>0</v>
      </c>
    </row>
    <row r="266" spans="1:8" s="15" customFormat="1" ht="22.5" customHeight="1" x14ac:dyDescent="0.2">
      <c r="A266" s="16" t="s">
        <v>537</v>
      </c>
      <c r="B266" s="143" t="s">
        <v>538</v>
      </c>
      <c r="C266" s="143"/>
      <c r="D266" s="32">
        <v>0.4</v>
      </c>
      <c r="E266" s="18" t="s">
        <v>62</v>
      </c>
      <c r="F266" s="117"/>
      <c r="G266" s="19"/>
      <c r="H266" s="20">
        <f>+D266*G266</f>
        <v>0</v>
      </c>
    </row>
    <row r="267" spans="1:8" s="15" customFormat="1" x14ac:dyDescent="0.2">
      <c r="A267" s="16" t="s">
        <v>539</v>
      </c>
      <c r="B267" s="143" t="s">
        <v>540</v>
      </c>
      <c r="C267" s="143"/>
      <c r="D267" s="32">
        <v>0.2</v>
      </c>
      <c r="E267" s="18" t="s">
        <v>62</v>
      </c>
      <c r="F267" s="117"/>
      <c r="G267" s="19"/>
      <c r="H267" s="20">
        <f>+D267*G267</f>
        <v>0</v>
      </c>
    </row>
    <row r="268" spans="1:8" s="15" customFormat="1" ht="12.75" customHeight="1" x14ac:dyDescent="0.2">
      <c r="A268" s="16" t="s">
        <v>541</v>
      </c>
      <c r="B268" s="143" t="s">
        <v>542</v>
      </c>
      <c r="C268" s="143"/>
      <c r="D268" s="32">
        <v>0.09</v>
      </c>
      <c r="E268" s="18" t="s">
        <v>62</v>
      </c>
      <c r="F268" s="117"/>
      <c r="G268" s="19"/>
      <c r="H268" s="20">
        <f>+D268*G268</f>
        <v>0</v>
      </c>
    </row>
    <row r="269" spans="1:8" s="15" customFormat="1" x14ac:dyDescent="0.2">
      <c r="A269" s="16" t="s">
        <v>543</v>
      </c>
      <c r="B269" s="143" t="s">
        <v>544</v>
      </c>
      <c r="C269" s="143"/>
      <c r="D269" s="32">
        <v>0.56999999999999995</v>
      </c>
      <c r="E269" s="18" t="s">
        <v>62</v>
      </c>
      <c r="F269" s="117"/>
      <c r="G269" s="19"/>
      <c r="H269" s="20">
        <f>+D269*G269</f>
        <v>0</v>
      </c>
    </row>
    <row r="270" spans="1:8" s="15" customFormat="1" ht="22.5" customHeight="1" x14ac:dyDescent="0.2">
      <c r="A270" s="16" t="s">
        <v>545</v>
      </c>
      <c r="B270" s="143" t="s">
        <v>546</v>
      </c>
      <c r="C270" s="143"/>
      <c r="D270" s="32">
        <v>0.46</v>
      </c>
      <c r="E270" s="18" t="s">
        <v>62</v>
      </c>
      <c r="F270" s="117"/>
      <c r="G270" s="19"/>
      <c r="H270" s="20">
        <f>+D270*G268</f>
        <v>0</v>
      </c>
    </row>
    <row r="271" spans="1:8" s="15" customFormat="1" ht="15.75" thickBot="1" x14ac:dyDescent="0.25">
      <c r="A271" s="87" t="s">
        <v>547</v>
      </c>
      <c r="B271" s="159" t="s">
        <v>548</v>
      </c>
      <c r="C271" s="159"/>
      <c r="D271" s="159"/>
      <c r="E271" s="159"/>
      <c r="F271" s="159"/>
      <c r="G271" s="159"/>
      <c r="H271" s="88">
        <f>SUM(H272:H273)</f>
        <v>0</v>
      </c>
    </row>
    <row r="272" spans="1:8" s="15" customFormat="1" ht="21.75" customHeight="1" x14ac:dyDescent="0.2">
      <c r="A272" s="16" t="s">
        <v>549</v>
      </c>
      <c r="B272" s="143" t="s">
        <v>550</v>
      </c>
      <c r="C272" s="143"/>
      <c r="D272" s="32">
        <v>1.79</v>
      </c>
      <c r="E272" s="18" t="s">
        <v>30</v>
      </c>
      <c r="F272" s="117"/>
      <c r="G272" s="19"/>
      <c r="H272" s="20">
        <f>+D272*G272</f>
        <v>0</v>
      </c>
    </row>
    <row r="273" spans="1:8" s="15" customFormat="1" ht="22.5" customHeight="1" x14ac:dyDescent="0.2">
      <c r="A273" s="16" t="s">
        <v>551</v>
      </c>
      <c r="B273" s="143" t="s">
        <v>552</v>
      </c>
      <c r="C273" s="143"/>
      <c r="D273" s="32">
        <v>40.549999999999997</v>
      </c>
      <c r="E273" s="18" t="s">
        <v>30</v>
      </c>
      <c r="F273" s="117"/>
      <c r="G273" s="19"/>
      <c r="H273" s="20">
        <f>+D273*G273</f>
        <v>0</v>
      </c>
    </row>
    <row r="274" spans="1:8" s="15" customFormat="1" ht="15.75" thickBot="1" x14ac:dyDescent="0.25">
      <c r="A274" s="23" t="s">
        <v>553</v>
      </c>
      <c r="B274" s="148" t="s">
        <v>554</v>
      </c>
      <c r="C274" s="148"/>
      <c r="D274" s="148"/>
      <c r="E274" s="148"/>
      <c r="F274" s="148"/>
      <c r="G274" s="148"/>
      <c r="H274" s="24">
        <f>SUM(H275:H277)</f>
        <v>0</v>
      </c>
    </row>
    <row r="275" spans="1:8" s="15" customFormat="1" x14ac:dyDescent="0.2">
      <c r="A275" s="16" t="s">
        <v>555</v>
      </c>
      <c r="B275" s="143" t="s">
        <v>556</v>
      </c>
      <c r="C275" s="143"/>
      <c r="D275" s="17">
        <f>1.94*2</f>
        <v>3.88</v>
      </c>
      <c r="E275" s="18" t="s">
        <v>30</v>
      </c>
      <c r="F275" s="117"/>
      <c r="G275" s="19"/>
      <c r="H275" s="20">
        <f>+D275*G275</f>
        <v>0</v>
      </c>
    </row>
    <row r="276" spans="1:8" s="15" customFormat="1" ht="22.5" customHeight="1" x14ac:dyDescent="0.2">
      <c r="A276" s="16" t="s">
        <v>557</v>
      </c>
      <c r="B276" s="143" t="s">
        <v>558</v>
      </c>
      <c r="C276" s="143"/>
      <c r="D276" s="17">
        <f>126.84+24.02</f>
        <v>150.86000000000001</v>
      </c>
      <c r="E276" s="18" t="s">
        <v>30</v>
      </c>
      <c r="F276" s="117"/>
      <c r="G276" s="19"/>
      <c r="H276" s="20">
        <f>+D276*G276</f>
        <v>0</v>
      </c>
    </row>
    <row r="277" spans="1:8" s="15" customFormat="1" x14ac:dyDescent="0.2">
      <c r="A277" s="16" t="s">
        <v>559</v>
      </c>
      <c r="B277" s="143" t="s">
        <v>146</v>
      </c>
      <c r="C277" s="143"/>
      <c r="D277" s="17">
        <f>38.58+83.16</f>
        <v>121.74</v>
      </c>
      <c r="E277" s="18" t="s">
        <v>147</v>
      </c>
      <c r="F277" s="117"/>
      <c r="G277" s="19"/>
      <c r="H277" s="20">
        <f>+D277*G277</f>
        <v>0</v>
      </c>
    </row>
    <row r="278" spans="1:8" ht="15.75" thickBot="1" x14ac:dyDescent="0.25">
      <c r="A278" s="23" t="s">
        <v>560</v>
      </c>
      <c r="B278" s="148" t="s">
        <v>561</v>
      </c>
      <c r="C278" s="148"/>
      <c r="D278" s="148"/>
      <c r="E278" s="148"/>
      <c r="F278" s="148"/>
      <c r="G278" s="148"/>
      <c r="H278" s="24">
        <f>SUM(H279:H282)</f>
        <v>0</v>
      </c>
    </row>
    <row r="279" spans="1:8" x14ac:dyDescent="0.2">
      <c r="A279" s="16" t="s">
        <v>562</v>
      </c>
      <c r="B279" s="145" t="s">
        <v>151</v>
      </c>
      <c r="C279" s="145"/>
      <c r="D279" s="76">
        <v>163.72999999999999</v>
      </c>
      <c r="E279" s="18" t="s">
        <v>30</v>
      </c>
      <c r="F279" s="121"/>
      <c r="G279" s="50"/>
      <c r="H279" s="20">
        <f>+D279*G279</f>
        <v>0</v>
      </c>
    </row>
    <row r="280" spans="1:8" x14ac:dyDescent="0.2">
      <c r="A280" s="16" t="s">
        <v>563</v>
      </c>
      <c r="B280" s="143" t="s">
        <v>564</v>
      </c>
      <c r="C280" s="143"/>
      <c r="D280" s="17">
        <v>51.12</v>
      </c>
      <c r="E280" s="18" t="s">
        <v>147</v>
      </c>
      <c r="F280" s="121"/>
      <c r="G280" s="50"/>
      <c r="H280" s="20">
        <f>+D280*G280</f>
        <v>0</v>
      </c>
    </row>
    <row r="281" spans="1:8" s="21" customFormat="1" ht="48.6" customHeight="1" x14ac:dyDescent="0.2">
      <c r="A281" s="16" t="s">
        <v>565</v>
      </c>
      <c r="B281" s="143" t="s">
        <v>566</v>
      </c>
      <c r="C281" s="143"/>
      <c r="D281" s="17">
        <v>163.72999999999999</v>
      </c>
      <c r="E281" s="18" t="s">
        <v>30</v>
      </c>
      <c r="F281" s="121"/>
      <c r="G281" s="52"/>
      <c r="H281" s="20">
        <f>+D281*G281</f>
        <v>0</v>
      </c>
    </row>
    <row r="282" spans="1:8" s="21" customFormat="1" x14ac:dyDescent="0.2">
      <c r="A282" s="16" t="s">
        <v>567</v>
      </c>
      <c r="B282" s="143" t="s">
        <v>568</v>
      </c>
      <c r="C282" s="143"/>
      <c r="D282" s="17">
        <v>5</v>
      </c>
      <c r="E282" s="18" t="s">
        <v>35</v>
      </c>
      <c r="F282" s="117"/>
      <c r="G282" s="50"/>
      <c r="H282" s="20">
        <f>+D282*G282</f>
        <v>0</v>
      </c>
    </row>
    <row r="283" spans="1:8" s="21" customFormat="1" ht="15.75" thickBot="1" x14ac:dyDescent="0.25">
      <c r="A283" s="23" t="s">
        <v>569</v>
      </c>
      <c r="B283" s="148" t="s">
        <v>570</v>
      </c>
      <c r="C283" s="148"/>
      <c r="D283" s="148"/>
      <c r="E283" s="148"/>
      <c r="F283" s="148"/>
      <c r="G283" s="148"/>
      <c r="H283" s="24">
        <f>SUM(H284:H285)</f>
        <v>0</v>
      </c>
    </row>
    <row r="284" spans="1:8" s="21" customFormat="1" ht="21.6" customHeight="1" x14ac:dyDescent="0.2">
      <c r="A284" s="33" t="s">
        <v>571</v>
      </c>
      <c r="B284" s="143" t="s">
        <v>572</v>
      </c>
      <c r="C284" s="143"/>
      <c r="D284" s="89">
        <v>36.200000000000003</v>
      </c>
      <c r="E284" s="35" t="s">
        <v>30</v>
      </c>
      <c r="F284" s="119"/>
      <c r="G284" s="28"/>
      <c r="H284" s="36">
        <f>+D284*G284</f>
        <v>0</v>
      </c>
    </row>
    <row r="285" spans="1:8" x14ac:dyDescent="0.2">
      <c r="A285" s="33" t="s">
        <v>573</v>
      </c>
      <c r="B285" s="143" t="s">
        <v>574</v>
      </c>
      <c r="C285" s="143"/>
      <c r="D285" s="45">
        <v>15.5</v>
      </c>
      <c r="E285" s="35" t="s">
        <v>147</v>
      </c>
      <c r="F285" s="119"/>
      <c r="G285" s="28"/>
      <c r="H285" s="36">
        <f>+D285*G285</f>
        <v>0</v>
      </c>
    </row>
    <row r="286" spans="1:8" ht="15.75" thickBot="1" x14ac:dyDescent="0.25">
      <c r="A286" s="23" t="s">
        <v>575</v>
      </c>
      <c r="B286" s="148" t="s">
        <v>225</v>
      </c>
      <c r="C286" s="148"/>
      <c r="D286" s="148"/>
      <c r="E286" s="148"/>
      <c r="F286" s="148"/>
      <c r="G286" s="148"/>
      <c r="H286" s="24">
        <f>SUM(H287:H288)</f>
        <v>0</v>
      </c>
    </row>
    <row r="287" spans="1:8" x14ac:dyDescent="0.2">
      <c r="A287" s="33" t="s">
        <v>576</v>
      </c>
      <c r="B287" s="143" t="s">
        <v>577</v>
      </c>
      <c r="C287" s="143"/>
      <c r="D287" s="45">
        <v>1</v>
      </c>
      <c r="E287" s="35" t="s">
        <v>199</v>
      </c>
      <c r="F287" s="124"/>
      <c r="G287" s="52"/>
      <c r="H287" s="36">
        <f>+D287*G287</f>
        <v>0</v>
      </c>
    </row>
    <row r="288" spans="1:8" ht="12.75" customHeight="1" x14ac:dyDescent="0.2">
      <c r="A288" s="33" t="s">
        <v>578</v>
      </c>
      <c r="B288" s="143" t="s">
        <v>579</v>
      </c>
      <c r="C288" s="143"/>
      <c r="D288" s="45">
        <v>1</v>
      </c>
      <c r="E288" s="35" t="s">
        <v>199</v>
      </c>
      <c r="F288" s="119"/>
      <c r="G288" s="28"/>
      <c r="H288" s="36">
        <f>+D288*G288</f>
        <v>0</v>
      </c>
    </row>
    <row r="289" spans="1:8" ht="15.75" thickBot="1" x14ac:dyDescent="0.25">
      <c r="A289" s="23" t="s">
        <v>580</v>
      </c>
      <c r="B289" s="148" t="s">
        <v>237</v>
      </c>
      <c r="C289" s="148"/>
      <c r="D289" s="148"/>
      <c r="E289" s="148"/>
      <c r="F289" s="148"/>
      <c r="G289" s="148"/>
      <c r="H289" s="24">
        <f>SUM(H290)</f>
        <v>0</v>
      </c>
    </row>
    <row r="290" spans="1:8" x14ac:dyDescent="0.2">
      <c r="A290" s="33" t="s">
        <v>581</v>
      </c>
      <c r="B290" s="145" t="s">
        <v>582</v>
      </c>
      <c r="C290" s="145"/>
      <c r="D290" s="89">
        <f>6.43*10.76</f>
        <v>69.186799999999991</v>
      </c>
      <c r="E290" s="90" t="s">
        <v>583</v>
      </c>
      <c r="F290" s="124"/>
      <c r="G290" s="50"/>
      <c r="H290" s="36">
        <f>+D290*G290</f>
        <v>0</v>
      </c>
    </row>
    <row r="291" spans="1:8" ht="15.75" thickBot="1" x14ac:dyDescent="0.25">
      <c r="A291" s="23" t="s">
        <v>584</v>
      </c>
      <c r="B291" s="148" t="s">
        <v>244</v>
      </c>
      <c r="C291" s="148"/>
      <c r="D291" s="148"/>
      <c r="E291" s="148"/>
      <c r="F291" s="148"/>
      <c r="G291" s="148"/>
      <c r="H291" s="24">
        <f>SUM(H292)</f>
        <v>0</v>
      </c>
    </row>
    <row r="292" spans="1:8" x14ac:dyDescent="0.2">
      <c r="A292" s="33" t="s">
        <v>585</v>
      </c>
      <c r="B292" s="145" t="s">
        <v>586</v>
      </c>
      <c r="C292" s="145"/>
      <c r="D292" s="89">
        <v>69.19</v>
      </c>
      <c r="E292" s="90" t="s">
        <v>583</v>
      </c>
      <c r="F292" s="124"/>
      <c r="G292" s="50"/>
      <c r="H292" s="36">
        <f>+D292*G292</f>
        <v>0</v>
      </c>
    </row>
    <row r="293" spans="1:8" ht="15.75" thickBot="1" x14ac:dyDescent="0.25">
      <c r="A293" s="23" t="s">
        <v>587</v>
      </c>
      <c r="B293" s="148" t="s">
        <v>213</v>
      </c>
      <c r="C293" s="148"/>
      <c r="D293" s="148"/>
      <c r="E293" s="148"/>
      <c r="F293" s="148"/>
      <c r="G293" s="148"/>
      <c r="H293" s="24">
        <f>SUM(H294:H296)</f>
        <v>0</v>
      </c>
    </row>
    <row r="294" spans="1:8" s="15" customFormat="1" ht="12.75" customHeight="1" x14ac:dyDescent="0.2">
      <c r="A294" s="33" t="s">
        <v>588</v>
      </c>
      <c r="B294" s="145" t="s">
        <v>589</v>
      </c>
      <c r="C294" s="145"/>
      <c r="D294" s="80">
        <f>167.12+36.2+121.99+153.01</f>
        <v>478.32</v>
      </c>
      <c r="E294" s="81" t="s">
        <v>30</v>
      </c>
      <c r="F294" s="129"/>
      <c r="G294" s="50"/>
      <c r="H294" s="36">
        <f>+D294*G294</f>
        <v>0</v>
      </c>
    </row>
    <row r="295" spans="1:8" ht="12.75" customHeight="1" x14ac:dyDescent="0.2">
      <c r="A295" s="33" t="s">
        <v>590</v>
      </c>
      <c r="B295" s="143" t="s">
        <v>591</v>
      </c>
      <c r="C295" s="143"/>
      <c r="D295" s="34">
        <v>159.13999999999999</v>
      </c>
      <c r="E295" s="35" t="s">
        <v>30</v>
      </c>
      <c r="F295" s="124"/>
      <c r="G295" s="50"/>
      <c r="H295" s="36">
        <f>+D295*G295</f>
        <v>0</v>
      </c>
    </row>
    <row r="296" spans="1:8" ht="12.75" customHeight="1" x14ac:dyDescent="0.2">
      <c r="A296" s="33" t="s">
        <v>592</v>
      </c>
      <c r="B296" s="143" t="s">
        <v>593</v>
      </c>
      <c r="C296" s="143"/>
      <c r="D296" s="34">
        <v>21.47</v>
      </c>
      <c r="E296" s="35" t="s">
        <v>30</v>
      </c>
      <c r="F296" s="124"/>
      <c r="G296" s="50"/>
      <c r="H296" s="36">
        <f>+D296*G296</f>
        <v>0</v>
      </c>
    </row>
    <row r="297" spans="1:8" ht="13.5" customHeight="1" thickBot="1" x14ac:dyDescent="0.25">
      <c r="A297" s="23" t="s">
        <v>594</v>
      </c>
      <c r="B297" s="147" t="s">
        <v>595</v>
      </c>
      <c r="C297" s="147"/>
      <c r="D297" s="147"/>
      <c r="E297" s="147"/>
      <c r="F297" s="147"/>
      <c r="G297" s="147"/>
      <c r="H297" s="24">
        <f>SUM(H298:H303)</f>
        <v>0</v>
      </c>
    </row>
    <row r="298" spans="1:8" x14ac:dyDescent="0.2">
      <c r="A298" s="25" t="s">
        <v>596</v>
      </c>
      <c r="B298" s="143" t="s">
        <v>597</v>
      </c>
      <c r="C298" s="143"/>
      <c r="D298" s="17">
        <v>99</v>
      </c>
      <c r="E298" s="18" t="s">
        <v>62</v>
      </c>
      <c r="F298" s="117"/>
      <c r="G298" s="19"/>
      <c r="H298" s="20">
        <f t="shared" ref="H298:H303" si="13">D298*G298</f>
        <v>0</v>
      </c>
    </row>
    <row r="299" spans="1:8" ht="25.9" customHeight="1" x14ac:dyDescent="0.2">
      <c r="A299" s="25" t="s">
        <v>598</v>
      </c>
      <c r="B299" s="143" t="s">
        <v>599</v>
      </c>
      <c r="C299" s="143"/>
      <c r="D299" s="84">
        <v>980</v>
      </c>
      <c r="E299" s="18" t="s">
        <v>30</v>
      </c>
      <c r="F299" s="121"/>
      <c r="G299" s="52"/>
      <c r="H299" s="20">
        <f t="shared" si="13"/>
        <v>0</v>
      </c>
    </row>
    <row r="300" spans="1:8" ht="25.9" customHeight="1" x14ac:dyDescent="0.2">
      <c r="A300" s="25" t="s">
        <v>600</v>
      </c>
      <c r="B300" s="143" t="s">
        <v>601</v>
      </c>
      <c r="C300" s="143"/>
      <c r="D300" s="84">
        <v>20</v>
      </c>
      <c r="E300" s="18" t="s">
        <v>35</v>
      </c>
      <c r="F300" s="121"/>
      <c r="G300" s="52"/>
      <c r="H300" s="20">
        <f t="shared" si="13"/>
        <v>0</v>
      </c>
    </row>
    <row r="301" spans="1:8" ht="25.9" customHeight="1" x14ac:dyDescent="0.2">
      <c r="A301" s="25" t="s">
        <v>602</v>
      </c>
      <c r="B301" s="143" t="s">
        <v>603</v>
      </c>
      <c r="C301" s="143"/>
      <c r="D301" s="84">
        <v>20</v>
      </c>
      <c r="E301" s="18" t="s">
        <v>35</v>
      </c>
      <c r="F301" s="121"/>
      <c r="G301" s="52"/>
      <c r="H301" s="20">
        <f t="shared" si="13"/>
        <v>0</v>
      </c>
    </row>
    <row r="302" spans="1:8" ht="25.9" customHeight="1" x14ac:dyDescent="0.2">
      <c r="A302" s="25" t="s">
        <v>604</v>
      </c>
      <c r="B302" s="143" t="s">
        <v>605</v>
      </c>
      <c r="C302" s="143"/>
      <c r="D302" s="84">
        <v>10</v>
      </c>
      <c r="E302" s="18" t="s">
        <v>35</v>
      </c>
      <c r="F302" s="121"/>
      <c r="G302" s="52"/>
      <c r="H302" s="20">
        <f t="shared" si="13"/>
        <v>0</v>
      </c>
    </row>
    <row r="303" spans="1:8" ht="25.9" customHeight="1" x14ac:dyDescent="0.2">
      <c r="A303" s="25" t="s">
        <v>606</v>
      </c>
      <c r="B303" s="143" t="s">
        <v>607</v>
      </c>
      <c r="C303" s="143"/>
      <c r="D303" s="84">
        <v>20</v>
      </c>
      <c r="E303" s="18" t="s">
        <v>35</v>
      </c>
      <c r="F303" s="121"/>
      <c r="G303" s="52"/>
      <c r="H303" s="20">
        <f t="shared" si="13"/>
        <v>0</v>
      </c>
    </row>
    <row r="304" spans="1:8" ht="13.5" customHeight="1" thickBot="1" x14ac:dyDescent="0.25">
      <c r="A304" s="23" t="s">
        <v>608</v>
      </c>
      <c r="B304" s="148" t="s">
        <v>609</v>
      </c>
      <c r="C304" s="148"/>
      <c r="D304" s="148"/>
      <c r="E304" s="148"/>
      <c r="F304" s="148"/>
      <c r="G304" s="148"/>
      <c r="H304" s="24">
        <f>SUM(H305:H307)</f>
        <v>0</v>
      </c>
    </row>
    <row r="305" spans="1:8" ht="45" customHeight="1" x14ac:dyDescent="0.2">
      <c r="A305" s="16" t="s">
        <v>610</v>
      </c>
      <c r="B305" s="143" t="s">
        <v>611</v>
      </c>
      <c r="C305" s="143"/>
      <c r="D305" s="17">
        <v>2</v>
      </c>
      <c r="E305" s="18" t="s">
        <v>35</v>
      </c>
      <c r="F305" s="121"/>
      <c r="G305" s="52"/>
      <c r="H305" s="20">
        <f>D305*G305</f>
        <v>0</v>
      </c>
    </row>
    <row r="306" spans="1:8" ht="32.450000000000003" customHeight="1" x14ac:dyDescent="0.2">
      <c r="A306" s="16" t="s">
        <v>612</v>
      </c>
      <c r="B306" s="143" t="s">
        <v>613</v>
      </c>
      <c r="C306" s="143"/>
      <c r="D306" s="17">
        <v>1</v>
      </c>
      <c r="E306" s="18" t="s">
        <v>20</v>
      </c>
      <c r="F306" s="117"/>
      <c r="G306" s="52"/>
      <c r="H306" s="20">
        <f>D306*G306</f>
        <v>0</v>
      </c>
    </row>
    <row r="307" spans="1:8" ht="36" customHeight="1" thickBot="1" x14ac:dyDescent="0.25">
      <c r="A307" s="16" t="s">
        <v>614</v>
      </c>
      <c r="B307" s="143" t="s">
        <v>615</v>
      </c>
      <c r="C307" s="143"/>
      <c r="D307" s="17">
        <v>23</v>
      </c>
      <c r="E307" s="18" t="s">
        <v>35</v>
      </c>
      <c r="F307" s="117"/>
      <c r="G307" s="52"/>
      <c r="H307" s="20">
        <f>D307*G307</f>
        <v>0</v>
      </c>
    </row>
    <row r="308" spans="1:8" ht="15.75" thickBot="1" x14ac:dyDescent="0.25">
      <c r="A308" s="91" t="s">
        <v>616</v>
      </c>
      <c r="B308" s="162" t="s">
        <v>617</v>
      </c>
      <c r="C308" s="162"/>
      <c r="D308" s="162"/>
      <c r="E308" s="162"/>
      <c r="F308" s="162"/>
      <c r="G308" s="162"/>
      <c r="H308" s="92">
        <f>SUM(H309:H331)</f>
        <v>0</v>
      </c>
    </row>
    <row r="309" spans="1:8" ht="53.45" customHeight="1" x14ac:dyDescent="0.2">
      <c r="A309" s="25"/>
      <c r="B309" s="161" t="s">
        <v>618</v>
      </c>
      <c r="C309" s="161"/>
      <c r="D309" s="17"/>
      <c r="E309" s="18"/>
      <c r="F309" s="121"/>
      <c r="G309" s="52"/>
      <c r="H309" s="20"/>
    </row>
    <row r="310" spans="1:8" x14ac:dyDescent="0.2">
      <c r="A310" s="25" t="s">
        <v>619</v>
      </c>
      <c r="B310" s="161" t="s">
        <v>620</v>
      </c>
      <c r="C310" s="161"/>
      <c r="D310" s="17">
        <v>1</v>
      </c>
      <c r="E310" s="18" t="s">
        <v>621</v>
      </c>
      <c r="F310" s="117"/>
      <c r="G310" s="52"/>
      <c r="H310" s="20">
        <f>D310*G310</f>
        <v>0</v>
      </c>
    </row>
    <row r="311" spans="1:8" x14ac:dyDescent="0.2">
      <c r="A311" s="25" t="s">
        <v>622</v>
      </c>
      <c r="B311" s="161" t="s">
        <v>623</v>
      </c>
      <c r="C311" s="161"/>
      <c r="D311" s="17">
        <v>3.5100000000000002</v>
      </c>
      <c r="E311" s="18" t="s">
        <v>624</v>
      </c>
      <c r="F311" s="117"/>
      <c r="G311" s="52"/>
      <c r="H311" s="20">
        <f>D311*G311</f>
        <v>0</v>
      </c>
    </row>
    <row r="312" spans="1:8" x14ac:dyDescent="0.2">
      <c r="A312" s="25" t="s">
        <v>625</v>
      </c>
      <c r="B312" s="161" t="s">
        <v>370</v>
      </c>
      <c r="C312" s="161"/>
      <c r="D312" s="17">
        <v>4.5630000000000006</v>
      </c>
      <c r="E312" s="18" t="s">
        <v>626</v>
      </c>
      <c r="F312" s="117"/>
      <c r="G312" s="52"/>
      <c r="H312" s="20">
        <f>D312*G312</f>
        <v>0</v>
      </c>
    </row>
    <row r="313" spans="1:8" ht="28.9" customHeight="1" x14ac:dyDescent="0.2">
      <c r="A313" s="25" t="s">
        <v>627</v>
      </c>
      <c r="B313" s="161" t="s">
        <v>68</v>
      </c>
      <c r="C313" s="161"/>
      <c r="D313" s="17">
        <v>5.8500000000000005</v>
      </c>
      <c r="E313" s="18" t="s">
        <v>628</v>
      </c>
      <c r="F313" s="117"/>
      <c r="G313" s="52"/>
      <c r="H313" s="20">
        <f>D313*G313</f>
        <v>0</v>
      </c>
    </row>
    <row r="314" spans="1:8" ht="12" customHeight="1" x14ac:dyDescent="0.2">
      <c r="A314" s="25"/>
      <c r="B314" s="160" t="s">
        <v>629</v>
      </c>
      <c r="C314" s="160"/>
      <c r="D314" s="17"/>
      <c r="E314" s="18"/>
      <c r="F314" s="121"/>
      <c r="G314" s="52"/>
      <c r="H314" s="20"/>
    </row>
    <row r="315" spans="1:8" ht="28.9" customHeight="1" x14ac:dyDescent="0.2">
      <c r="A315" s="25" t="s">
        <v>630</v>
      </c>
      <c r="B315" s="161" t="s">
        <v>631</v>
      </c>
      <c r="C315" s="161"/>
      <c r="D315" s="17">
        <v>1.95</v>
      </c>
      <c r="E315" s="18" t="s">
        <v>624</v>
      </c>
      <c r="F315" s="117"/>
      <c r="G315" s="52"/>
      <c r="H315" s="20">
        <f t="shared" ref="H315:H323" si="14">D315*G315</f>
        <v>0</v>
      </c>
    </row>
    <row r="316" spans="1:8" x14ac:dyDescent="0.2">
      <c r="A316" s="25" t="s">
        <v>632</v>
      </c>
      <c r="B316" s="161" t="s">
        <v>633</v>
      </c>
      <c r="C316" s="161"/>
      <c r="D316" s="17">
        <v>0.39</v>
      </c>
      <c r="E316" s="18" t="s">
        <v>624</v>
      </c>
      <c r="F316" s="117"/>
      <c r="G316" s="52"/>
      <c r="H316" s="20">
        <f t="shared" si="14"/>
        <v>0</v>
      </c>
    </row>
    <row r="317" spans="1:8" ht="23.45" customHeight="1" x14ac:dyDescent="0.2">
      <c r="A317" s="25" t="s">
        <v>634</v>
      </c>
      <c r="B317" s="161" t="s">
        <v>635</v>
      </c>
      <c r="C317" s="161"/>
      <c r="D317" s="17">
        <v>0.9</v>
      </c>
      <c r="E317" s="18" t="s">
        <v>624</v>
      </c>
      <c r="F317" s="117"/>
      <c r="G317" s="52"/>
      <c r="H317" s="20">
        <f t="shared" si="14"/>
        <v>0</v>
      </c>
    </row>
    <row r="318" spans="1:8" x14ac:dyDescent="0.2">
      <c r="A318" s="25" t="s">
        <v>636</v>
      </c>
      <c r="B318" s="161" t="s">
        <v>637</v>
      </c>
      <c r="C318" s="161"/>
      <c r="D318" s="17">
        <v>1.3247999999999998</v>
      </c>
      <c r="E318" s="18" t="s">
        <v>624</v>
      </c>
      <c r="F318" s="117"/>
      <c r="G318" s="52"/>
      <c r="H318" s="20">
        <f t="shared" si="14"/>
        <v>0</v>
      </c>
    </row>
    <row r="319" spans="1:8" ht="30.6" customHeight="1" x14ac:dyDescent="0.2">
      <c r="A319" s="25" t="s">
        <v>638</v>
      </c>
      <c r="B319" s="161" t="s">
        <v>639</v>
      </c>
      <c r="C319" s="161"/>
      <c r="D319" s="17">
        <v>29.669999999999998</v>
      </c>
      <c r="E319" s="18" t="s">
        <v>640</v>
      </c>
      <c r="F319" s="121"/>
      <c r="G319" s="52"/>
      <c r="H319" s="20">
        <f t="shared" si="14"/>
        <v>0</v>
      </c>
    </row>
    <row r="320" spans="1:8" x14ac:dyDescent="0.2">
      <c r="A320" s="25" t="s">
        <v>641</v>
      </c>
      <c r="B320" s="161" t="s">
        <v>642</v>
      </c>
      <c r="C320" s="161"/>
      <c r="D320" s="17">
        <v>68.34</v>
      </c>
      <c r="E320" s="18" t="s">
        <v>640</v>
      </c>
      <c r="F320" s="117"/>
      <c r="G320" s="52"/>
      <c r="H320" s="20">
        <f t="shared" si="14"/>
        <v>0</v>
      </c>
    </row>
    <row r="321" spans="1:8" x14ac:dyDescent="0.2">
      <c r="A321" s="25" t="s">
        <v>643</v>
      </c>
      <c r="B321" s="161" t="s">
        <v>644</v>
      </c>
      <c r="C321" s="161"/>
      <c r="D321" s="17">
        <v>9</v>
      </c>
      <c r="E321" s="18" t="s">
        <v>640</v>
      </c>
      <c r="F321" s="117"/>
      <c r="G321" s="52"/>
      <c r="H321" s="20">
        <f t="shared" si="14"/>
        <v>0</v>
      </c>
    </row>
    <row r="322" spans="1:8" x14ac:dyDescent="0.2">
      <c r="A322" s="25" t="s">
        <v>645</v>
      </c>
      <c r="B322" s="161" t="s">
        <v>646</v>
      </c>
      <c r="C322" s="161"/>
      <c r="D322" s="17">
        <v>27</v>
      </c>
      <c r="E322" s="18" t="s">
        <v>647</v>
      </c>
      <c r="F322" s="117"/>
      <c r="G322" s="52"/>
      <c r="H322" s="20">
        <f t="shared" si="14"/>
        <v>0</v>
      </c>
    </row>
    <row r="323" spans="1:8" x14ac:dyDescent="0.2">
      <c r="A323" s="25" t="s">
        <v>648</v>
      </c>
      <c r="B323" s="161" t="s">
        <v>649</v>
      </c>
      <c r="C323" s="161"/>
      <c r="D323" s="17">
        <v>9</v>
      </c>
      <c r="E323" s="18" t="s">
        <v>640</v>
      </c>
      <c r="F323" s="117"/>
      <c r="G323" s="52"/>
      <c r="H323" s="20">
        <f t="shared" si="14"/>
        <v>0</v>
      </c>
    </row>
    <row r="324" spans="1:8" x14ac:dyDescent="0.2">
      <c r="A324" s="25"/>
      <c r="B324" s="160" t="s">
        <v>650</v>
      </c>
      <c r="C324" s="160"/>
      <c r="D324" s="17">
        <v>0</v>
      </c>
      <c r="E324" s="18"/>
      <c r="F324" s="121"/>
      <c r="G324" s="52"/>
      <c r="H324" s="20"/>
    </row>
    <row r="325" spans="1:8" x14ac:dyDescent="0.2">
      <c r="A325" s="25" t="s">
        <v>651</v>
      </c>
      <c r="B325" s="161" t="s">
        <v>198</v>
      </c>
      <c r="C325" s="161"/>
      <c r="D325" s="17">
        <v>1</v>
      </c>
      <c r="E325" s="18" t="s">
        <v>652</v>
      </c>
      <c r="F325" s="117"/>
      <c r="G325" s="52"/>
      <c r="H325" s="20">
        <f t="shared" ref="H325:H331" si="15">D325*G325</f>
        <v>0</v>
      </c>
    </row>
    <row r="326" spans="1:8" x14ac:dyDescent="0.2">
      <c r="A326" s="25" t="s">
        <v>653</v>
      </c>
      <c r="B326" s="161" t="s">
        <v>201</v>
      </c>
      <c r="C326" s="161"/>
      <c r="D326" s="17">
        <v>1</v>
      </c>
      <c r="E326" s="18" t="s">
        <v>652</v>
      </c>
      <c r="F326" s="117"/>
      <c r="G326" s="52"/>
      <c r="H326" s="20">
        <f t="shared" si="15"/>
        <v>0</v>
      </c>
    </row>
    <row r="327" spans="1:8" x14ac:dyDescent="0.2">
      <c r="A327" s="25" t="s">
        <v>654</v>
      </c>
      <c r="B327" s="161" t="s">
        <v>655</v>
      </c>
      <c r="C327" s="161"/>
      <c r="D327" s="17">
        <v>1</v>
      </c>
      <c r="E327" s="18" t="s">
        <v>621</v>
      </c>
      <c r="F327" s="117"/>
      <c r="G327" s="52"/>
      <c r="H327" s="20">
        <f t="shared" si="15"/>
        <v>0</v>
      </c>
    </row>
    <row r="328" spans="1:8" ht="21.6" customHeight="1" x14ac:dyDescent="0.2">
      <c r="A328" s="25" t="s">
        <v>656</v>
      </c>
      <c r="B328" s="161" t="s">
        <v>657</v>
      </c>
      <c r="C328" s="161"/>
      <c r="D328" s="17">
        <v>1</v>
      </c>
      <c r="E328" s="18" t="s">
        <v>652</v>
      </c>
      <c r="F328" s="117"/>
      <c r="G328" s="52"/>
      <c r="H328" s="20">
        <f t="shared" si="15"/>
        <v>0</v>
      </c>
    </row>
    <row r="329" spans="1:8" x14ac:dyDescent="0.2">
      <c r="A329" s="25" t="s">
        <v>658</v>
      </c>
      <c r="B329" s="161" t="s">
        <v>659</v>
      </c>
      <c r="C329" s="161"/>
      <c r="D329" s="17">
        <v>1</v>
      </c>
      <c r="E329" s="18" t="s">
        <v>652</v>
      </c>
      <c r="F329" s="117"/>
      <c r="G329" s="52"/>
      <c r="H329" s="20">
        <f t="shared" si="15"/>
        <v>0</v>
      </c>
    </row>
    <row r="330" spans="1:8" x14ac:dyDescent="0.2">
      <c r="A330" s="25" t="s">
        <v>660</v>
      </c>
      <c r="B330" s="161" t="s">
        <v>661</v>
      </c>
      <c r="C330" s="161"/>
      <c r="D330" s="17">
        <v>68.34</v>
      </c>
      <c r="E330" s="18" t="s">
        <v>640</v>
      </c>
      <c r="F330" s="117"/>
      <c r="G330" s="52"/>
      <c r="H330" s="20">
        <f t="shared" si="15"/>
        <v>0</v>
      </c>
    </row>
    <row r="331" spans="1:8" ht="15.75" thickBot="1" x14ac:dyDescent="0.25">
      <c r="A331" s="25" t="s">
        <v>662</v>
      </c>
      <c r="B331" s="161" t="s">
        <v>663</v>
      </c>
      <c r="C331" s="161"/>
      <c r="D331" s="17">
        <v>1</v>
      </c>
      <c r="E331" s="18" t="s">
        <v>621</v>
      </c>
      <c r="F331" s="117"/>
      <c r="G331" s="52"/>
      <c r="H331" s="20">
        <f t="shared" si="15"/>
        <v>0</v>
      </c>
    </row>
    <row r="332" spans="1:8" ht="15.75" thickBot="1" x14ac:dyDescent="0.25">
      <c r="A332" s="91" t="s">
        <v>664</v>
      </c>
      <c r="B332" s="162" t="s">
        <v>665</v>
      </c>
      <c r="C332" s="162"/>
      <c r="D332" s="162"/>
      <c r="E332" s="162"/>
      <c r="F332" s="162"/>
      <c r="G332" s="162"/>
      <c r="H332" s="92">
        <f>SUM(H333:H346)</f>
        <v>0</v>
      </c>
    </row>
    <row r="333" spans="1:8" x14ac:dyDescent="0.2">
      <c r="A333" s="25" t="s">
        <v>666</v>
      </c>
      <c r="B333" s="143" t="s">
        <v>667</v>
      </c>
      <c r="C333" s="143"/>
      <c r="D333" s="66">
        <v>33.08</v>
      </c>
      <c r="E333" s="18" t="s">
        <v>62</v>
      </c>
      <c r="F333" s="121"/>
      <c r="G333" s="52"/>
      <c r="H333" s="20">
        <f>D333*G333</f>
        <v>0</v>
      </c>
    </row>
    <row r="334" spans="1:8" x14ac:dyDescent="0.2">
      <c r="A334" s="25" t="s">
        <v>668</v>
      </c>
      <c r="B334" s="143" t="s">
        <v>669</v>
      </c>
      <c r="C334" s="143"/>
      <c r="D334" s="66">
        <v>6.71</v>
      </c>
      <c r="E334" s="18" t="s">
        <v>69</v>
      </c>
      <c r="F334" s="121"/>
      <c r="G334" s="52"/>
      <c r="H334" s="20">
        <f t="shared" ref="H334:H346" si="16">D334*G334</f>
        <v>0</v>
      </c>
    </row>
    <row r="335" spans="1:8" s="15" customFormat="1" ht="22.5" customHeight="1" x14ac:dyDescent="0.2">
      <c r="A335" s="25" t="s">
        <v>670</v>
      </c>
      <c r="B335" s="143" t="s">
        <v>671</v>
      </c>
      <c r="C335" s="143"/>
      <c r="D335" s="66">
        <v>32.96</v>
      </c>
      <c r="E335" s="18" t="s">
        <v>672</v>
      </c>
      <c r="F335" s="121"/>
      <c r="G335" s="52"/>
      <c r="H335" s="20">
        <f t="shared" si="16"/>
        <v>0</v>
      </c>
    </row>
    <row r="336" spans="1:8" ht="22.5" customHeight="1" x14ac:dyDescent="0.2">
      <c r="A336" s="25" t="s">
        <v>673</v>
      </c>
      <c r="B336" s="143" t="s">
        <v>674</v>
      </c>
      <c r="C336" s="143"/>
      <c r="D336" s="66">
        <v>2.63</v>
      </c>
      <c r="E336" s="18" t="s">
        <v>62</v>
      </c>
      <c r="F336" s="121"/>
      <c r="G336" s="52"/>
      <c r="H336" s="20">
        <f t="shared" si="16"/>
        <v>0</v>
      </c>
    </row>
    <row r="337" spans="1:8" x14ac:dyDescent="0.2">
      <c r="A337" s="25" t="s">
        <v>675</v>
      </c>
      <c r="B337" s="143" t="s">
        <v>676</v>
      </c>
      <c r="C337" s="143"/>
      <c r="D337" s="66">
        <v>1.55</v>
      </c>
      <c r="E337" s="18" t="s">
        <v>62</v>
      </c>
      <c r="F337" s="121"/>
      <c r="G337" s="50"/>
      <c r="H337" s="20">
        <f t="shared" si="16"/>
        <v>0</v>
      </c>
    </row>
    <row r="338" spans="1:8" s="15" customFormat="1" x14ac:dyDescent="0.2">
      <c r="A338" s="25" t="s">
        <v>677</v>
      </c>
      <c r="B338" s="143" t="s">
        <v>678</v>
      </c>
      <c r="C338" s="143"/>
      <c r="D338" s="66">
        <v>0.12</v>
      </c>
      <c r="E338" s="18" t="s">
        <v>62</v>
      </c>
      <c r="F338" s="121"/>
      <c r="G338" s="52"/>
      <c r="H338" s="20">
        <f t="shared" si="16"/>
        <v>0</v>
      </c>
    </row>
    <row r="339" spans="1:8" s="15" customFormat="1" x14ac:dyDescent="0.2">
      <c r="A339" s="25" t="s">
        <v>679</v>
      </c>
      <c r="B339" s="143" t="s">
        <v>680</v>
      </c>
      <c r="C339" s="143"/>
      <c r="D339" s="66">
        <v>0.55000000000000004</v>
      </c>
      <c r="E339" s="18" t="s">
        <v>62</v>
      </c>
      <c r="F339" s="117"/>
      <c r="G339" s="50"/>
      <c r="H339" s="20">
        <f t="shared" si="16"/>
        <v>0</v>
      </c>
    </row>
    <row r="340" spans="1:8" s="15" customFormat="1" x14ac:dyDescent="0.2">
      <c r="A340" s="25" t="s">
        <v>681</v>
      </c>
      <c r="B340" s="143" t="s">
        <v>682</v>
      </c>
      <c r="C340" s="143"/>
      <c r="D340" s="66">
        <v>7.0000000000000007E-2</v>
      </c>
      <c r="E340" s="18" t="s">
        <v>62</v>
      </c>
      <c r="F340" s="121"/>
      <c r="G340" s="52"/>
      <c r="H340" s="20">
        <f t="shared" si="16"/>
        <v>0</v>
      </c>
    </row>
    <row r="341" spans="1:8" ht="21.75" customHeight="1" x14ac:dyDescent="0.2">
      <c r="A341" s="25" t="s">
        <v>683</v>
      </c>
      <c r="B341" s="143" t="s">
        <v>684</v>
      </c>
      <c r="C341" s="143"/>
      <c r="D341" s="66">
        <v>18.63</v>
      </c>
      <c r="E341" s="18" t="s">
        <v>30</v>
      </c>
      <c r="F341" s="117"/>
      <c r="G341" s="19"/>
      <c r="H341" s="20">
        <f t="shared" si="16"/>
        <v>0</v>
      </c>
    </row>
    <row r="342" spans="1:8" x14ac:dyDescent="0.2">
      <c r="A342" s="25" t="s">
        <v>685</v>
      </c>
      <c r="B342" s="143" t="s">
        <v>686</v>
      </c>
      <c r="C342" s="143"/>
      <c r="D342" s="66">
        <v>24.96</v>
      </c>
      <c r="E342" s="18" t="s">
        <v>30</v>
      </c>
      <c r="F342" s="117"/>
      <c r="G342" s="52"/>
      <c r="H342" s="20">
        <f t="shared" si="16"/>
        <v>0</v>
      </c>
    </row>
    <row r="343" spans="1:8" x14ac:dyDescent="0.2">
      <c r="A343" s="25" t="s">
        <v>687</v>
      </c>
      <c r="B343" s="143" t="s">
        <v>688</v>
      </c>
      <c r="C343" s="143"/>
      <c r="D343" s="66">
        <v>13</v>
      </c>
      <c r="E343" s="18" t="s">
        <v>147</v>
      </c>
      <c r="F343" s="121"/>
      <c r="G343" s="50"/>
      <c r="H343" s="20">
        <f t="shared" si="16"/>
        <v>0</v>
      </c>
    </row>
    <row r="344" spans="1:8" x14ac:dyDescent="0.2">
      <c r="A344" s="25" t="s">
        <v>689</v>
      </c>
      <c r="B344" s="143" t="s">
        <v>690</v>
      </c>
      <c r="C344" s="143"/>
      <c r="D344" s="66">
        <v>10.14</v>
      </c>
      <c r="E344" s="18" t="s">
        <v>30</v>
      </c>
      <c r="F344" s="121"/>
      <c r="G344" s="52"/>
      <c r="H344" s="20">
        <f t="shared" si="16"/>
        <v>0</v>
      </c>
    </row>
    <row r="345" spans="1:8" s="15" customFormat="1" x14ac:dyDescent="0.2">
      <c r="A345" s="25" t="s">
        <v>691</v>
      </c>
      <c r="B345" s="143" t="s">
        <v>692</v>
      </c>
      <c r="C345" s="143"/>
      <c r="D345" s="66">
        <v>26.2</v>
      </c>
      <c r="E345" s="18" t="s">
        <v>147</v>
      </c>
      <c r="F345" s="121"/>
      <c r="G345" s="52"/>
      <c r="H345" s="20">
        <f t="shared" si="16"/>
        <v>0</v>
      </c>
    </row>
    <row r="346" spans="1:8" s="15" customFormat="1" x14ac:dyDescent="0.2">
      <c r="A346" s="25" t="s">
        <v>693</v>
      </c>
      <c r="B346" s="143" t="s">
        <v>694</v>
      </c>
      <c r="C346" s="143"/>
      <c r="D346" s="66">
        <v>1</v>
      </c>
      <c r="E346" s="18" t="s">
        <v>695</v>
      </c>
      <c r="F346" s="121"/>
      <c r="G346" s="52"/>
      <c r="H346" s="20">
        <f t="shared" si="16"/>
        <v>0</v>
      </c>
    </row>
    <row r="347" spans="1:8" ht="15.75" thickBot="1" x14ac:dyDescent="0.25">
      <c r="A347" s="23" t="s">
        <v>696</v>
      </c>
      <c r="B347" s="148" t="s">
        <v>697</v>
      </c>
      <c r="C347" s="148"/>
      <c r="D347" s="148"/>
      <c r="E347" s="148"/>
      <c r="F347" s="148"/>
      <c r="G347" s="148"/>
      <c r="H347" s="24">
        <f>SUM(H348:H397)</f>
        <v>0</v>
      </c>
    </row>
    <row r="348" spans="1:8" ht="12.75" customHeight="1" x14ac:dyDescent="0.2">
      <c r="A348" s="25" t="s">
        <v>698</v>
      </c>
      <c r="B348" s="143" t="s">
        <v>699</v>
      </c>
      <c r="C348" s="143"/>
      <c r="D348" s="84">
        <v>47</v>
      </c>
      <c r="E348" s="18" t="s">
        <v>695</v>
      </c>
      <c r="F348" s="117"/>
      <c r="G348" s="19"/>
      <c r="H348" s="20">
        <f>D348*G348</f>
        <v>0</v>
      </c>
    </row>
    <row r="349" spans="1:8" ht="12.75" customHeight="1" x14ac:dyDescent="0.2">
      <c r="A349" s="25" t="s">
        <v>700</v>
      </c>
      <c r="B349" s="143" t="s">
        <v>701</v>
      </c>
      <c r="C349" s="143"/>
      <c r="D349" s="84">
        <v>1</v>
      </c>
      <c r="E349" s="18" t="s">
        <v>695</v>
      </c>
      <c r="F349" s="117"/>
      <c r="G349" s="19"/>
      <c r="H349" s="20">
        <f t="shared" ref="H349:H397" si="17">D349*G349</f>
        <v>0</v>
      </c>
    </row>
    <row r="350" spans="1:8" ht="12.75" customHeight="1" x14ac:dyDescent="0.2">
      <c r="A350" s="25" t="s">
        <v>702</v>
      </c>
      <c r="B350" s="143" t="s">
        <v>703</v>
      </c>
      <c r="C350" s="143"/>
      <c r="D350" s="84">
        <v>2</v>
      </c>
      <c r="E350" s="18" t="s">
        <v>695</v>
      </c>
      <c r="F350" s="117"/>
      <c r="G350" s="19"/>
      <c r="H350" s="20">
        <f t="shared" si="17"/>
        <v>0</v>
      </c>
    </row>
    <row r="351" spans="1:8" ht="12.75" customHeight="1" x14ac:dyDescent="0.2">
      <c r="A351" s="25" t="s">
        <v>704</v>
      </c>
      <c r="B351" s="143" t="s">
        <v>705</v>
      </c>
      <c r="C351" s="143"/>
      <c r="D351" s="84">
        <v>2</v>
      </c>
      <c r="E351" s="18" t="s">
        <v>695</v>
      </c>
      <c r="F351" s="117"/>
      <c r="G351" s="19"/>
      <c r="H351" s="20">
        <f t="shared" si="17"/>
        <v>0</v>
      </c>
    </row>
    <row r="352" spans="1:8" ht="12.75" customHeight="1" x14ac:dyDescent="0.2">
      <c r="A352" s="25" t="s">
        <v>706</v>
      </c>
      <c r="B352" s="143" t="s">
        <v>707</v>
      </c>
      <c r="C352" s="143"/>
      <c r="D352" s="84">
        <v>218</v>
      </c>
      <c r="E352" s="18" t="s">
        <v>695</v>
      </c>
      <c r="F352" s="117"/>
      <c r="G352" s="19"/>
      <c r="H352" s="20">
        <f t="shared" si="17"/>
        <v>0</v>
      </c>
    </row>
    <row r="353" spans="1:8" ht="12.75" customHeight="1" x14ac:dyDescent="0.2">
      <c r="A353" s="25" t="s">
        <v>708</v>
      </c>
      <c r="B353" s="143" t="s">
        <v>709</v>
      </c>
      <c r="C353" s="143"/>
      <c r="D353" s="84">
        <v>12</v>
      </c>
      <c r="E353" s="18" t="s">
        <v>695</v>
      </c>
      <c r="F353" s="117"/>
      <c r="G353" s="19"/>
      <c r="H353" s="20">
        <f t="shared" si="17"/>
        <v>0</v>
      </c>
    </row>
    <row r="354" spans="1:8" ht="12.75" customHeight="1" x14ac:dyDescent="0.2">
      <c r="A354" s="25" t="s">
        <v>710</v>
      </c>
      <c r="B354" s="143" t="s">
        <v>711</v>
      </c>
      <c r="C354" s="143"/>
      <c r="D354" s="84">
        <v>2</v>
      </c>
      <c r="E354" s="18" t="s">
        <v>695</v>
      </c>
      <c r="F354" s="117"/>
      <c r="G354" s="19"/>
      <c r="H354" s="20">
        <f t="shared" si="17"/>
        <v>0</v>
      </c>
    </row>
    <row r="355" spans="1:8" ht="12.75" customHeight="1" x14ac:dyDescent="0.2">
      <c r="A355" s="25" t="s">
        <v>712</v>
      </c>
      <c r="B355" s="143" t="s">
        <v>713</v>
      </c>
      <c r="C355" s="143"/>
      <c r="D355" s="84">
        <v>1</v>
      </c>
      <c r="E355" s="18" t="s">
        <v>695</v>
      </c>
      <c r="F355" s="117"/>
      <c r="G355" s="19"/>
      <c r="H355" s="20">
        <f t="shared" si="17"/>
        <v>0</v>
      </c>
    </row>
    <row r="356" spans="1:8" ht="12.75" customHeight="1" x14ac:dyDescent="0.2">
      <c r="A356" s="25" t="s">
        <v>714</v>
      </c>
      <c r="B356" s="143" t="s">
        <v>715</v>
      </c>
      <c r="C356" s="143"/>
      <c r="D356" s="84">
        <v>91</v>
      </c>
      <c r="E356" s="18" t="s">
        <v>695</v>
      </c>
      <c r="F356" s="117"/>
      <c r="G356" s="19"/>
      <c r="H356" s="20">
        <f t="shared" si="17"/>
        <v>0</v>
      </c>
    </row>
    <row r="357" spans="1:8" ht="12.75" customHeight="1" x14ac:dyDescent="0.2">
      <c r="A357" s="25" t="s">
        <v>716</v>
      </c>
      <c r="B357" s="143" t="s">
        <v>717</v>
      </c>
      <c r="C357" s="143"/>
      <c r="D357" s="84">
        <v>61</v>
      </c>
      <c r="E357" s="18" t="s">
        <v>695</v>
      </c>
      <c r="F357" s="117"/>
      <c r="G357" s="19"/>
      <c r="H357" s="20">
        <f t="shared" si="17"/>
        <v>0</v>
      </c>
    </row>
    <row r="358" spans="1:8" ht="12.75" customHeight="1" x14ac:dyDescent="0.2">
      <c r="A358" s="25" t="s">
        <v>718</v>
      </c>
      <c r="B358" s="143" t="s">
        <v>719</v>
      </c>
      <c r="C358" s="143"/>
      <c r="D358" s="84">
        <v>34</v>
      </c>
      <c r="E358" s="18" t="s">
        <v>695</v>
      </c>
      <c r="F358" s="117"/>
      <c r="G358" s="19"/>
      <c r="H358" s="20">
        <f t="shared" si="17"/>
        <v>0</v>
      </c>
    </row>
    <row r="359" spans="1:8" ht="22.5" customHeight="1" x14ac:dyDescent="0.2">
      <c r="A359" s="25" t="s">
        <v>720</v>
      </c>
      <c r="B359" s="143" t="s">
        <v>721</v>
      </c>
      <c r="C359" s="143"/>
      <c r="D359" s="84">
        <v>2</v>
      </c>
      <c r="E359" s="18" t="s">
        <v>695</v>
      </c>
      <c r="F359" s="117"/>
      <c r="G359" s="19"/>
      <c r="H359" s="20">
        <f t="shared" si="17"/>
        <v>0</v>
      </c>
    </row>
    <row r="360" spans="1:8" ht="22.5" customHeight="1" x14ac:dyDescent="0.2">
      <c r="A360" s="25" t="s">
        <v>722</v>
      </c>
      <c r="B360" s="143" t="s">
        <v>723</v>
      </c>
      <c r="C360" s="143"/>
      <c r="D360" s="84">
        <v>1</v>
      </c>
      <c r="E360" s="18" t="s">
        <v>695</v>
      </c>
      <c r="F360" s="117"/>
      <c r="G360" s="19"/>
      <c r="H360" s="20">
        <f t="shared" si="17"/>
        <v>0</v>
      </c>
    </row>
    <row r="361" spans="1:8" ht="12.75" customHeight="1" x14ac:dyDescent="0.2">
      <c r="A361" s="25" t="s">
        <v>724</v>
      </c>
      <c r="B361" s="143" t="s">
        <v>725</v>
      </c>
      <c r="C361" s="143"/>
      <c r="D361" s="84">
        <v>61</v>
      </c>
      <c r="E361" s="18" t="s">
        <v>695</v>
      </c>
      <c r="F361" s="117"/>
      <c r="G361" s="19"/>
      <c r="H361" s="20">
        <f t="shared" si="17"/>
        <v>0</v>
      </c>
    </row>
    <row r="362" spans="1:8" ht="12.75" customHeight="1" x14ac:dyDescent="0.2">
      <c r="A362" s="25" t="s">
        <v>726</v>
      </c>
      <c r="B362" s="143" t="s">
        <v>727</v>
      </c>
      <c r="C362" s="143"/>
      <c r="D362" s="84">
        <v>7</v>
      </c>
      <c r="E362" s="18" t="s">
        <v>695</v>
      </c>
      <c r="F362" s="117"/>
      <c r="G362" s="19"/>
      <c r="H362" s="20">
        <f t="shared" si="17"/>
        <v>0</v>
      </c>
    </row>
    <row r="363" spans="1:8" ht="12.75" customHeight="1" x14ac:dyDescent="0.2">
      <c r="A363" s="25" t="s">
        <v>728</v>
      </c>
      <c r="B363" s="143" t="s">
        <v>729</v>
      </c>
      <c r="C363" s="143"/>
      <c r="D363" s="84">
        <v>67</v>
      </c>
      <c r="E363" s="18" t="s">
        <v>695</v>
      </c>
      <c r="F363" s="117"/>
      <c r="G363" s="19"/>
      <c r="H363" s="20">
        <f t="shared" si="17"/>
        <v>0</v>
      </c>
    </row>
    <row r="364" spans="1:8" ht="12.75" customHeight="1" x14ac:dyDescent="0.2">
      <c r="A364" s="25" t="s">
        <v>730</v>
      </c>
      <c r="B364" s="143" t="s">
        <v>731</v>
      </c>
      <c r="C364" s="143"/>
      <c r="D364" s="84">
        <v>35</v>
      </c>
      <c r="E364" s="18" t="s">
        <v>695</v>
      </c>
      <c r="F364" s="117"/>
      <c r="G364" s="19"/>
      <c r="H364" s="20">
        <f t="shared" si="17"/>
        <v>0</v>
      </c>
    </row>
    <row r="365" spans="1:8" ht="12.75" customHeight="1" x14ac:dyDescent="0.2">
      <c r="A365" s="25" t="s">
        <v>732</v>
      </c>
      <c r="B365" s="143" t="s">
        <v>733</v>
      </c>
      <c r="C365" s="143"/>
      <c r="D365" s="84">
        <v>18</v>
      </c>
      <c r="E365" s="18" t="s">
        <v>695</v>
      </c>
      <c r="F365" s="117"/>
      <c r="G365" s="19"/>
      <c r="H365" s="20">
        <f t="shared" si="17"/>
        <v>0</v>
      </c>
    </row>
    <row r="366" spans="1:8" ht="22.5" customHeight="1" x14ac:dyDescent="0.2">
      <c r="A366" s="25" t="s">
        <v>734</v>
      </c>
      <c r="B366" s="143" t="s">
        <v>735</v>
      </c>
      <c r="C366" s="143"/>
      <c r="D366" s="84">
        <v>12</v>
      </c>
      <c r="E366" s="18" t="s">
        <v>695</v>
      </c>
      <c r="F366" s="117"/>
      <c r="G366" s="19"/>
      <c r="H366" s="20">
        <f t="shared" si="17"/>
        <v>0</v>
      </c>
    </row>
    <row r="367" spans="1:8" ht="12.75" customHeight="1" x14ac:dyDescent="0.2">
      <c r="A367" s="25" t="s">
        <v>736</v>
      </c>
      <c r="B367" s="143" t="s">
        <v>737</v>
      </c>
      <c r="C367" s="143"/>
      <c r="D367" s="84">
        <v>155</v>
      </c>
      <c r="E367" s="18" t="s">
        <v>738</v>
      </c>
      <c r="F367" s="117"/>
      <c r="G367" s="19"/>
      <c r="H367" s="20">
        <f t="shared" si="17"/>
        <v>0</v>
      </c>
    </row>
    <row r="368" spans="1:8" ht="12.75" customHeight="1" x14ac:dyDescent="0.2">
      <c r="A368" s="25" t="s">
        <v>739</v>
      </c>
      <c r="B368" s="143" t="s">
        <v>740</v>
      </c>
      <c r="C368" s="143"/>
      <c r="D368" s="84">
        <v>4</v>
      </c>
      <c r="E368" s="18" t="s">
        <v>695</v>
      </c>
      <c r="F368" s="117"/>
      <c r="G368" s="19"/>
      <c r="H368" s="20">
        <f t="shared" si="17"/>
        <v>0</v>
      </c>
    </row>
    <row r="369" spans="1:8" ht="12.75" customHeight="1" x14ac:dyDescent="0.2">
      <c r="A369" s="25" t="s">
        <v>741</v>
      </c>
      <c r="B369" s="143" t="s">
        <v>742</v>
      </c>
      <c r="C369" s="143"/>
      <c r="D369" s="84">
        <v>4</v>
      </c>
      <c r="E369" s="18" t="s">
        <v>695</v>
      </c>
      <c r="F369" s="117"/>
      <c r="G369" s="19"/>
      <c r="H369" s="20">
        <f t="shared" si="17"/>
        <v>0</v>
      </c>
    </row>
    <row r="370" spans="1:8" ht="12.75" customHeight="1" x14ac:dyDescent="0.2">
      <c r="A370" s="25" t="s">
        <v>743</v>
      </c>
      <c r="B370" s="143" t="s">
        <v>744</v>
      </c>
      <c r="C370" s="143"/>
      <c r="D370" s="84">
        <v>1</v>
      </c>
      <c r="E370" s="18" t="s">
        <v>695</v>
      </c>
      <c r="F370" s="117"/>
      <c r="G370" s="19"/>
      <c r="H370" s="20">
        <f t="shared" si="17"/>
        <v>0</v>
      </c>
    </row>
    <row r="371" spans="1:8" ht="12.75" customHeight="1" x14ac:dyDescent="0.2">
      <c r="A371" s="25" t="s">
        <v>745</v>
      </c>
      <c r="B371" s="143" t="s">
        <v>746</v>
      </c>
      <c r="C371" s="143"/>
      <c r="D371" s="84">
        <v>1</v>
      </c>
      <c r="E371" s="18" t="s">
        <v>695</v>
      </c>
      <c r="F371" s="117"/>
      <c r="G371" s="19"/>
      <c r="H371" s="20">
        <f t="shared" si="17"/>
        <v>0</v>
      </c>
    </row>
    <row r="372" spans="1:8" ht="12.75" customHeight="1" x14ac:dyDescent="0.2">
      <c r="A372" s="25" t="s">
        <v>747</v>
      </c>
      <c r="B372" s="143" t="s">
        <v>748</v>
      </c>
      <c r="C372" s="143"/>
      <c r="D372" s="84">
        <v>1</v>
      </c>
      <c r="E372" s="18" t="s">
        <v>695</v>
      </c>
      <c r="F372" s="117"/>
      <c r="G372" s="19"/>
      <c r="H372" s="20">
        <f t="shared" si="17"/>
        <v>0</v>
      </c>
    </row>
    <row r="373" spans="1:8" x14ac:dyDescent="0.2">
      <c r="A373" s="25" t="s">
        <v>749</v>
      </c>
      <c r="B373" s="143" t="s">
        <v>748</v>
      </c>
      <c r="C373" s="143"/>
      <c r="D373" s="84">
        <v>1</v>
      </c>
      <c r="E373" s="18" t="s">
        <v>695</v>
      </c>
      <c r="F373" s="117"/>
      <c r="G373" s="19"/>
      <c r="H373" s="20">
        <f t="shared" si="17"/>
        <v>0</v>
      </c>
    </row>
    <row r="374" spans="1:8" ht="33.75" customHeight="1" x14ac:dyDescent="0.2">
      <c r="A374" s="25" t="s">
        <v>750</v>
      </c>
      <c r="B374" s="143" t="s">
        <v>751</v>
      </c>
      <c r="C374" s="143"/>
      <c r="D374" s="84">
        <v>60</v>
      </c>
      <c r="E374" s="18" t="s">
        <v>738</v>
      </c>
      <c r="F374" s="117"/>
      <c r="G374" s="19"/>
      <c r="H374" s="20">
        <f t="shared" si="17"/>
        <v>0</v>
      </c>
    </row>
    <row r="375" spans="1:8" ht="33.75" customHeight="1" x14ac:dyDescent="0.2">
      <c r="A375" s="25" t="s">
        <v>752</v>
      </c>
      <c r="B375" s="143" t="s">
        <v>753</v>
      </c>
      <c r="C375" s="143"/>
      <c r="D375" s="84">
        <v>60</v>
      </c>
      <c r="E375" s="18" t="s">
        <v>738</v>
      </c>
      <c r="F375" s="117"/>
      <c r="G375" s="19"/>
      <c r="H375" s="20">
        <f t="shared" si="17"/>
        <v>0</v>
      </c>
    </row>
    <row r="376" spans="1:8" ht="22.5" customHeight="1" x14ac:dyDescent="0.2">
      <c r="A376" s="25" t="s">
        <v>754</v>
      </c>
      <c r="B376" s="143" t="s">
        <v>755</v>
      </c>
      <c r="C376" s="143"/>
      <c r="D376" s="84">
        <v>2</v>
      </c>
      <c r="E376" s="18" t="s">
        <v>695</v>
      </c>
      <c r="F376" s="117"/>
      <c r="G376" s="19"/>
      <c r="H376" s="20">
        <f t="shared" si="17"/>
        <v>0</v>
      </c>
    </row>
    <row r="377" spans="1:8" ht="78" customHeight="1" x14ac:dyDescent="0.2">
      <c r="A377" s="25" t="s">
        <v>756</v>
      </c>
      <c r="B377" s="143" t="s">
        <v>757</v>
      </c>
      <c r="C377" s="143"/>
      <c r="D377" s="84">
        <v>1</v>
      </c>
      <c r="E377" s="18" t="s">
        <v>695</v>
      </c>
      <c r="F377" s="117"/>
      <c r="G377" s="19"/>
      <c r="H377" s="20">
        <f t="shared" si="17"/>
        <v>0</v>
      </c>
    </row>
    <row r="378" spans="1:8" ht="45" customHeight="1" x14ac:dyDescent="0.2">
      <c r="A378" s="25" t="s">
        <v>758</v>
      </c>
      <c r="B378" s="143" t="s">
        <v>759</v>
      </c>
      <c r="C378" s="143"/>
      <c r="D378" s="84">
        <v>1</v>
      </c>
      <c r="E378" s="18" t="s">
        <v>695</v>
      </c>
      <c r="F378" s="117"/>
      <c r="G378" s="19"/>
      <c r="H378" s="20">
        <f t="shared" si="17"/>
        <v>0</v>
      </c>
    </row>
    <row r="379" spans="1:8" ht="33.75" customHeight="1" x14ac:dyDescent="0.2">
      <c r="A379" s="25" t="s">
        <v>760</v>
      </c>
      <c r="B379" s="143" t="s">
        <v>761</v>
      </c>
      <c r="C379" s="143"/>
      <c r="D379" s="84">
        <v>10</v>
      </c>
      <c r="E379" s="18" t="s">
        <v>738</v>
      </c>
      <c r="F379" s="117"/>
      <c r="G379" s="19"/>
      <c r="H379" s="20">
        <f t="shared" si="17"/>
        <v>0</v>
      </c>
    </row>
    <row r="380" spans="1:8" ht="46.5" customHeight="1" x14ac:dyDescent="0.2">
      <c r="A380" s="25" t="s">
        <v>762</v>
      </c>
      <c r="B380" s="143" t="s">
        <v>763</v>
      </c>
      <c r="C380" s="143"/>
      <c r="D380" s="84">
        <v>20</v>
      </c>
      <c r="E380" s="18" t="s">
        <v>738</v>
      </c>
      <c r="F380" s="117"/>
      <c r="G380" s="19"/>
      <c r="H380" s="20">
        <f t="shared" si="17"/>
        <v>0</v>
      </c>
    </row>
    <row r="381" spans="1:8" ht="34.5" customHeight="1" x14ac:dyDescent="0.2">
      <c r="A381" s="25" t="s">
        <v>764</v>
      </c>
      <c r="B381" s="143" t="s">
        <v>765</v>
      </c>
      <c r="C381" s="143"/>
      <c r="D381" s="84">
        <v>60</v>
      </c>
      <c r="E381" s="18" t="s">
        <v>738</v>
      </c>
      <c r="F381" s="117"/>
      <c r="G381" s="19"/>
      <c r="H381" s="20">
        <f t="shared" si="17"/>
        <v>0</v>
      </c>
    </row>
    <row r="382" spans="1:8" ht="33" customHeight="1" x14ac:dyDescent="0.2">
      <c r="A382" s="25" t="s">
        <v>766</v>
      </c>
      <c r="B382" s="143" t="s">
        <v>767</v>
      </c>
      <c r="C382" s="143"/>
      <c r="D382" s="84">
        <v>45</v>
      </c>
      <c r="E382" s="18" t="s">
        <v>738</v>
      </c>
      <c r="F382" s="117"/>
      <c r="G382" s="19"/>
      <c r="H382" s="20">
        <f t="shared" si="17"/>
        <v>0</v>
      </c>
    </row>
    <row r="383" spans="1:8" ht="33" customHeight="1" x14ac:dyDescent="0.2">
      <c r="A383" s="25" t="s">
        <v>768</v>
      </c>
      <c r="B383" s="143" t="s">
        <v>769</v>
      </c>
      <c r="C383" s="143"/>
      <c r="D383" s="84">
        <v>150</v>
      </c>
      <c r="E383" s="18" t="s">
        <v>738</v>
      </c>
      <c r="F383" s="117"/>
      <c r="G383" s="19"/>
      <c r="H383" s="20">
        <f t="shared" si="17"/>
        <v>0</v>
      </c>
    </row>
    <row r="384" spans="1:8" ht="32.25" customHeight="1" x14ac:dyDescent="0.2">
      <c r="A384" s="25" t="s">
        <v>770</v>
      </c>
      <c r="B384" s="143" t="s">
        <v>771</v>
      </c>
      <c r="C384" s="143"/>
      <c r="D384" s="84">
        <v>120</v>
      </c>
      <c r="E384" s="18" t="s">
        <v>738</v>
      </c>
      <c r="F384" s="117"/>
      <c r="G384" s="19"/>
      <c r="H384" s="20">
        <f t="shared" si="17"/>
        <v>0</v>
      </c>
    </row>
    <row r="385" spans="1:8" ht="36" customHeight="1" x14ac:dyDescent="0.2">
      <c r="A385" s="25" t="s">
        <v>772</v>
      </c>
      <c r="B385" s="143" t="s">
        <v>773</v>
      </c>
      <c r="C385" s="143"/>
      <c r="D385" s="84">
        <v>125</v>
      </c>
      <c r="E385" s="18" t="s">
        <v>738</v>
      </c>
      <c r="F385" s="117"/>
      <c r="G385" s="19"/>
      <c r="H385" s="20">
        <f t="shared" si="17"/>
        <v>0</v>
      </c>
    </row>
    <row r="386" spans="1:8" ht="36" customHeight="1" x14ac:dyDescent="0.2">
      <c r="A386" s="25" t="s">
        <v>774</v>
      </c>
      <c r="B386" s="143" t="s">
        <v>775</v>
      </c>
      <c r="C386" s="143"/>
      <c r="D386" s="84">
        <v>95</v>
      </c>
      <c r="E386" s="18" t="s">
        <v>738</v>
      </c>
      <c r="F386" s="117"/>
      <c r="G386" s="19"/>
      <c r="H386" s="20">
        <f t="shared" si="17"/>
        <v>0</v>
      </c>
    </row>
    <row r="387" spans="1:8" ht="36" customHeight="1" x14ac:dyDescent="0.2">
      <c r="A387" s="25" t="s">
        <v>776</v>
      </c>
      <c r="B387" s="143" t="s">
        <v>777</v>
      </c>
      <c r="C387" s="143"/>
      <c r="D387" s="84">
        <v>178</v>
      </c>
      <c r="E387" s="18" t="s">
        <v>738</v>
      </c>
      <c r="F387" s="117"/>
      <c r="G387" s="19"/>
      <c r="H387" s="20">
        <f t="shared" si="17"/>
        <v>0</v>
      </c>
    </row>
    <row r="388" spans="1:8" ht="34.5" customHeight="1" x14ac:dyDescent="0.2">
      <c r="A388" s="25" t="s">
        <v>778</v>
      </c>
      <c r="B388" s="143" t="s">
        <v>779</v>
      </c>
      <c r="C388" s="143"/>
      <c r="D388" s="84">
        <v>158</v>
      </c>
      <c r="E388" s="18" t="s">
        <v>738</v>
      </c>
      <c r="F388" s="117"/>
      <c r="G388" s="19"/>
      <c r="H388" s="20">
        <f t="shared" si="17"/>
        <v>0</v>
      </c>
    </row>
    <row r="389" spans="1:8" ht="34.5" customHeight="1" x14ac:dyDescent="0.2">
      <c r="A389" s="25" t="s">
        <v>780</v>
      </c>
      <c r="B389" s="143" t="s">
        <v>781</v>
      </c>
      <c r="C389" s="143"/>
      <c r="D389" s="84">
        <v>158</v>
      </c>
      <c r="E389" s="18" t="s">
        <v>738</v>
      </c>
      <c r="F389" s="117"/>
      <c r="G389" s="19"/>
      <c r="H389" s="20">
        <f t="shared" si="17"/>
        <v>0</v>
      </c>
    </row>
    <row r="390" spans="1:8" ht="45" customHeight="1" x14ac:dyDescent="0.2">
      <c r="A390" s="25" t="s">
        <v>782</v>
      </c>
      <c r="B390" s="143" t="s">
        <v>783</v>
      </c>
      <c r="C390" s="143"/>
      <c r="D390" s="84">
        <v>50</v>
      </c>
      <c r="E390" s="18" t="s">
        <v>738</v>
      </c>
      <c r="F390" s="117"/>
      <c r="G390" s="19"/>
      <c r="H390" s="20">
        <f t="shared" si="17"/>
        <v>0</v>
      </c>
    </row>
    <row r="391" spans="1:8" ht="26.25" customHeight="1" x14ac:dyDescent="0.2">
      <c r="A391" s="25" t="s">
        <v>784</v>
      </c>
      <c r="B391" s="143" t="s">
        <v>785</v>
      </c>
      <c r="C391" s="143"/>
      <c r="D391" s="84">
        <v>1</v>
      </c>
      <c r="E391" s="18" t="s">
        <v>695</v>
      </c>
      <c r="F391" s="117"/>
      <c r="G391" s="19"/>
      <c r="H391" s="20">
        <f t="shared" si="17"/>
        <v>0</v>
      </c>
    </row>
    <row r="392" spans="1:8" ht="12.75" customHeight="1" x14ac:dyDescent="0.2">
      <c r="A392" s="25" t="s">
        <v>786</v>
      </c>
      <c r="B392" s="143" t="s">
        <v>787</v>
      </c>
      <c r="C392" s="143"/>
      <c r="D392" s="84">
        <v>1</v>
      </c>
      <c r="E392" s="18" t="s">
        <v>695</v>
      </c>
      <c r="F392" s="117"/>
      <c r="G392" s="19"/>
      <c r="H392" s="20">
        <f t="shared" si="17"/>
        <v>0</v>
      </c>
    </row>
    <row r="393" spans="1:8" ht="12.75" customHeight="1" x14ac:dyDescent="0.2">
      <c r="A393" s="25" t="s">
        <v>788</v>
      </c>
      <c r="B393" s="143" t="s">
        <v>789</v>
      </c>
      <c r="C393" s="143"/>
      <c r="D393" s="84">
        <v>2</v>
      </c>
      <c r="E393" s="18" t="s">
        <v>695</v>
      </c>
      <c r="F393" s="117"/>
      <c r="G393" s="19"/>
      <c r="H393" s="20">
        <f t="shared" si="17"/>
        <v>0</v>
      </c>
    </row>
    <row r="394" spans="1:8" ht="12.75" customHeight="1" x14ac:dyDescent="0.2">
      <c r="A394" s="25" t="s">
        <v>790</v>
      </c>
      <c r="B394" s="143" t="s">
        <v>791</v>
      </c>
      <c r="C394" s="143"/>
      <c r="D394" s="84">
        <v>1</v>
      </c>
      <c r="E394" s="18" t="s">
        <v>695</v>
      </c>
      <c r="F394" s="117"/>
      <c r="G394" s="19"/>
      <c r="H394" s="20">
        <f t="shared" si="17"/>
        <v>0</v>
      </c>
    </row>
    <row r="395" spans="1:8" x14ac:dyDescent="0.2">
      <c r="A395" s="25" t="s">
        <v>792</v>
      </c>
      <c r="B395" s="143" t="s">
        <v>793</v>
      </c>
      <c r="C395" s="143"/>
      <c r="D395" s="84">
        <v>1</v>
      </c>
      <c r="E395" s="18" t="s">
        <v>695</v>
      </c>
      <c r="F395" s="117"/>
      <c r="G395" s="19"/>
      <c r="H395" s="20">
        <f t="shared" si="17"/>
        <v>0</v>
      </c>
    </row>
    <row r="396" spans="1:8" ht="46.5" customHeight="1" x14ac:dyDescent="0.2">
      <c r="A396" s="25" t="s">
        <v>794</v>
      </c>
      <c r="B396" s="143" t="s">
        <v>795</v>
      </c>
      <c r="C396" s="143"/>
      <c r="D396" s="84">
        <v>1</v>
      </c>
      <c r="E396" s="18" t="s">
        <v>695</v>
      </c>
      <c r="F396" s="117"/>
      <c r="G396" s="19"/>
      <c r="H396" s="20">
        <f>D396*G396</f>
        <v>0</v>
      </c>
    </row>
    <row r="397" spans="1:8" ht="12.75" customHeight="1" x14ac:dyDescent="0.2">
      <c r="A397" s="55" t="s">
        <v>796</v>
      </c>
      <c r="B397" s="146" t="s">
        <v>797</v>
      </c>
      <c r="C397" s="146"/>
      <c r="D397" s="93">
        <v>1</v>
      </c>
      <c r="E397" s="27" t="s">
        <v>695</v>
      </c>
      <c r="F397" s="130"/>
      <c r="G397" s="94"/>
      <c r="H397" s="29">
        <f t="shared" si="17"/>
        <v>0</v>
      </c>
    </row>
    <row r="398" spans="1:8" ht="13.5" customHeight="1" thickBot="1" x14ac:dyDescent="0.25">
      <c r="A398" s="43" t="s">
        <v>798</v>
      </c>
      <c r="B398" s="149" t="s">
        <v>799</v>
      </c>
      <c r="C398" s="149"/>
      <c r="D398" s="149"/>
      <c r="E398" s="149"/>
      <c r="F398" s="95"/>
      <c r="G398" s="95"/>
      <c r="H398" s="96"/>
    </row>
    <row r="399" spans="1:8" ht="12.75" customHeight="1" thickBot="1" x14ac:dyDescent="0.25">
      <c r="A399" s="33" t="s">
        <v>800</v>
      </c>
      <c r="B399" s="163" t="s">
        <v>801</v>
      </c>
      <c r="C399" s="163"/>
      <c r="D399" s="97">
        <v>1</v>
      </c>
      <c r="E399" s="35" t="s">
        <v>20</v>
      </c>
      <c r="F399" s="124"/>
      <c r="G399" s="50"/>
      <c r="H399" s="36"/>
    </row>
    <row r="400" spans="1:8" ht="12.75" customHeight="1" thickBot="1" x14ac:dyDescent="0.25">
      <c r="A400" s="164" t="s">
        <v>802</v>
      </c>
      <c r="B400" s="165"/>
      <c r="C400" s="165"/>
      <c r="D400" s="165"/>
      <c r="E400" s="165"/>
      <c r="F400" s="165"/>
      <c r="G400" s="165"/>
      <c r="H400" s="98">
        <f>H252+H233+H217+H205+H198+H193+H174+H154+H146+H126+H122+H117+H114+H111+H105+H99+H84+H77+H73+H67+H62+H60+H58+H56+H49+H30+H24+H9+H5+H304+H297+H398+H347+H308+H332</f>
        <v>0</v>
      </c>
    </row>
    <row r="401" spans="1:8" ht="12.75" customHeight="1" x14ac:dyDescent="0.2">
      <c r="A401" s="99">
        <v>1</v>
      </c>
      <c r="B401" s="100" t="s">
        <v>803</v>
      </c>
      <c r="C401" s="100"/>
      <c r="D401" s="166" t="s">
        <v>804</v>
      </c>
      <c r="E401" s="166"/>
      <c r="F401" s="166"/>
      <c r="G401" s="166"/>
      <c r="H401" s="101">
        <f>H400*0.1</f>
        <v>0</v>
      </c>
    </row>
    <row r="402" spans="1:8" ht="12.75" customHeight="1" x14ac:dyDescent="0.2">
      <c r="A402" s="99">
        <v>2</v>
      </c>
      <c r="B402" s="100" t="s">
        <v>805</v>
      </c>
      <c r="C402" s="100"/>
      <c r="D402" s="100" t="s">
        <v>806</v>
      </c>
      <c r="E402" s="100"/>
      <c r="F402" s="100"/>
      <c r="G402" s="100"/>
      <c r="H402" s="101">
        <f>H400*0.045</f>
        <v>0</v>
      </c>
    </row>
    <row r="403" spans="1:8" ht="12.75" customHeight="1" x14ac:dyDescent="0.2">
      <c r="A403" s="99">
        <v>3</v>
      </c>
      <c r="B403" s="166" t="s">
        <v>807</v>
      </c>
      <c r="C403" s="166"/>
      <c r="D403" s="166" t="s">
        <v>808</v>
      </c>
      <c r="E403" s="166"/>
      <c r="F403" s="166"/>
      <c r="G403" s="166"/>
      <c r="H403" s="101">
        <f>H400*0.05</f>
        <v>0</v>
      </c>
    </row>
    <row r="404" spans="1:8" ht="12.75" customHeight="1" x14ac:dyDescent="0.2">
      <c r="A404" s="99">
        <v>4</v>
      </c>
      <c r="B404" s="100" t="s">
        <v>809</v>
      </c>
      <c r="C404" s="100"/>
      <c r="D404" s="166" t="s">
        <v>810</v>
      </c>
      <c r="E404" s="166"/>
      <c r="F404" s="166"/>
      <c r="G404" s="166"/>
      <c r="H404" s="101">
        <f>H400*0.025</f>
        <v>0</v>
      </c>
    </row>
    <row r="405" spans="1:8" ht="26.25" customHeight="1" x14ac:dyDescent="0.2">
      <c r="A405" s="99">
        <v>5</v>
      </c>
      <c r="B405" s="172" t="s">
        <v>811</v>
      </c>
      <c r="C405" s="172"/>
      <c r="D405" s="166" t="s">
        <v>812</v>
      </c>
      <c r="E405" s="166"/>
      <c r="F405" s="166"/>
      <c r="G405" s="166"/>
      <c r="H405" s="101">
        <f>H400*0.18*0.1</f>
        <v>0</v>
      </c>
    </row>
    <row r="406" spans="1:8" ht="12.75" customHeight="1" x14ac:dyDescent="0.2">
      <c r="A406" s="99">
        <v>6</v>
      </c>
      <c r="B406" s="102" t="s">
        <v>813</v>
      </c>
      <c r="C406" s="102"/>
      <c r="D406" s="166" t="s">
        <v>814</v>
      </c>
      <c r="E406" s="166"/>
      <c r="F406" s="166"/>
      <c r="G406" s="166"/>
      <c r="H406" s="101">
        <f>H400*0.01</f>
        <v>0</v>
      </c>
    </row>
    <row r="407" spans="1:8" ht="12.75" customHeight="1" x14ac:dyDescent="0.2">
      <c r="A407" s="99">
        <v>7</v>
      </c>
      <c r="B407" s="100" t="s">
        <v>815</v>
      </c>
      <c r="C407" s="100"/>
      <c r="D407" s="166" t="s">
        <v>816</v>
      </c>
      <c r="E407" s="166"/>
      <c r="F407" s="166"/>
      <c r="G407" s="166"/>
      <c r="H407" s="101">
        <f>H400*0.001</f>
        <v>0</v>
      </c>
    </row>
    <row r="408" spans="1:8" ht="12.75" customHeight="1" x14ac:dyDescent="0.2">
      <c r="A408" s="99">
        <v>8</v>
      </c>
      <c r="B408" s="102" t="s">
        <v>817</v>
      </c>
      <c r="C408" s="100"/>
      <c r="D408" s="102" t="s">
        <v>818</v>
      </c>
      <c r="E408" s="102"/>
      <c r="F408" s="102"/>
      <c r="G408" s="102"/>
      <c r="H408" s="101">
        <f>0.05*H400</f>
        <v>0</v>
      </c>
    </row>
    <row r="409" spans="1:8" ht="12.75" customHeight="1" thickBot="1" x14ac:dyDescent="0.25">
      <c r="A409" s="103">
        <v>9</v>
      </c>
      <c r="B409" s="173" t="s">
        <v>819</v>
      </c>
      <c r="C409" s="173"/>
      <c r="D409" s="173" t="s">
        <v>818</v>
      </c>
      <c r="E409" s="173"/>
      <c r="F409" s="173"/>
      <c r="G409" s="173"/>
      <c r="H409" s="104">
        <f>H400*0.05</f>
        <v>0</v>
      </c>
    </row>
    <row r="410" spans="1:8" ht="12.75" customHeight="1" thickTop="1" thickBot="1" x14ac:dyDescent="0.25">
      <c r="A410" s="105"/>
      <c r="B410" s="167"/>
      <c r="C410" s="167"/>
      <c r="D410" s="168" t="s">
        <v>820</v>
      </c>
      <c r="E410" s="168"/>
      <c r="F410" s="168"/>
      <c r="G410" s="168"/>
      <c r="H410" s="106">
        <f>SUM(H401:H409)</f>
        <v>0</v>
      </c>
    </row>
    <row r="411" spans="1:8" ht="12.75" customHeight="1" thickBot="1" x14ac:dyDescent="0.25">
      <c r="A411" s="169" t="s">
        <v>821</v>
      </c>
      <c r="B411" s="169"/>
      <c r="C411" s="169"/>
      <c r="D411" s="169"/>
      <c r="E411" s="169"/>
      <c r="F411" s="169"/>
      <c r="G411" s="170"/>
      <c r="H411" s="107">
        <f>H400+H410</f>
        <v>0</v>
      </c>
    </row>
    <row r="412" spans="1:8" ht="12.75" customHeight="1" thickBot="1" x14ac:dyDescent="0.25">
      <c r="A412" s="169" t="s">
        <v>821</v>
      </c>
      <c r="B412" s="169"/>
      <c r="C412" s="169"/>
      <c r="D412" s="169"/>
      <c r="E412" s="169"/>
      <c r="F412" s="169"/>
      <c r="G412" s="170"/>
      <c r="H412" s="107">
        <f>H411</f>
        <v>0</v>
      </c>
    </row>
    <row r="413" spans="1:8" ht="15.6" customHeight="1" x14ac:dyDescent="0.2">
      <c r="A413" s="108"/>
      <c r="B413" s="108"/>
      <c r="C413" s="108"/>
      <c r="D413" s="108"/>
      <c r="E413" s="108"/>
      <c r="F413" s="108"/>
      <c r="G413" s="108"/>
      <c r="H413" s="109"/>
    </row>
    <row r="414" spans="1:8" ht="12.6" customHeight="1" x14ac:dyDescent="0.2">
      <c r="A414" s="108"/>
      <c r="B414" s="108"/>
      <c r="C414" s="108"/>
      <c r="D414" s="108"/>
      <c r="E414" s="108"/>
      <c r="F414" s="108"/>
      <c r="G414" s="108"/>
    </row>
    <row r="415" spans="1:8" ht="18.600000000000001" customHeight="1" x14ac:dyDescent="0.2">
      <c r="A415" s="108"/>
      <c r="B415" s="108"/>
      <c r="C415" s="108"/>
      <c r="D415" s="108"/>
      <c r="E415" s="108"/>
      <c r="F415" s="108"/>
      <c r="G415" s="108"/>
      <c r="H415" s="109"/>
    </row>
    <row r="416" spans="1:8" ht="12.75" customHeight="1" x14ac:dyDescent="0.2">
      <c r="A416" s="108"/>
      <c r="B416" s="108"/>
      <c r="C416" s="108"/>
      <c r="D416" s="108"/>
      <c r="E416" s="108"/>
      <c r="F416" s="108"/>
      <c r="G416" s="108"/>
      <c r="H416" s="109"/>
    </row>
    <row r="417" spans="1:8" ht="12.75" customHeight="1" x14ac:dyDescent="0.2">
      <c r="A417" s="108"/>
      <c r="B417" s="108"/>
      <c r="C417" s="108"/>
      <c r="D417" s="108"/>
      <c r="E417" s="108"/>
      <c r="F417" s="108"/>
      <c r="G417" s="108"/>
      <c r="H417" s="109"/>
    </row>
    <row r="418" spans="1:8" ht="12.75" customHeight="1" x14ac:dyDescent="0.2">
      <c r="A418" s="171" t="s">
        <v>822</v>
      </c>
      <c r="B418" s="171"/>
      <c r="C418" s="171"/>
      <c r="D418" s="171" t="s">
        <v>823</v>
      </c>
      <c r="E418" s="171"/>
      <c r="F418" s="171"/>
      <c r="G418" s="171"/>
      <c r="H418" s="171"/>
    </row>
    <row r="419" spans="1:8" x14ac:dyDescent="0.2">
      <c r="A419" s="110"/>
      <c r="B419" s="111"/>
      <c r="C419" s="111"/>
      <c r="D419" s="110"/>
      <c r="E419" s="110"/>
      <c r="F419" s="110"/>
      <c r="G419" s="110"/>
      <c r="H419" s="110"/>
    </row>
    <row r="420" spans="1:8" x14ac:dyDescent="0.2">
      <c r="A420" s="110"/>
      <c r="B420" s="111"/>
      <c r="C420" s="111"/>
      <c r="D420" s="110"/>
      <c r="E420" s="110"/>
      <c r="F420" s="110"/>
      <c r="G420" s="110"/>
      <c r="H420" s="110"/>
    </row>
    <row r="421" spans="1:8" x14ac:dyDescent="0.2">
      <c r="A421" s="175" t="s">
        <v>824</v>
      </c>
      <c r="B421" s="175"/>
      <c r="C421" s="175"/>
      <c r="D421" s="175" t="s">
        <v>825</v>
      </c>
      <c r="E421" s="175"/>
      <c r="F421" s="175"/>
      <c r="G421" s="175"/>
      <c r="H421" s="175"/>
    </row>
    <row r="422" spans="1:8" ht="12.75" customHeight="1" x14ac:dyDescent="0.2">
      <c r="A422" s="171" t="s">
        <v>826</v>
      </c>
      <c r="B422" s="171"/>
      <c r="C422" s="171"/>
      <c r="D422" s="176" t="s">
        <v>826</v>
      </c>
      <c r="E422" s="176"/>
      <c r="F422" s="176"/>
      <c r="G422" s="176"/>
      <c r="H422" s="176"/>
    </row>
    <row r="423" spans="1:8" x14ac:dyDescent="0.2">
      <c r="A423" s="178"/>
      <c r="B423" s="178"/>
      <c r="C423" s="178"/>
      <c r="D423" s="110"/>
      <c r="E423" s="111"/>
      <c r="F423" s="111"/>
      <c r="G423" s="111"/>
      <c r="H423" s="111"/>
    </row>
    <row r="424" spans="1:8" x14ac:dyDescent="0.2">
      <c r="A424" s="112"/>
      <c r="B424" s="112"/>
      <c r="E424" s="111"/>
      <c r="F424" s="111"/>
      <c r="G424" s="111"/>
      <c r="H424" s="111"/>
    </row>
    <row r="425" spans="1:8" x14ac:dyDescent="0.2">
      <c r="A425" s="174" t="s">
        <v>827</v>
      </c>
      <c r="B425" s="174"/>
      <c r="C425" s="174"/>
      <c r="D425" s="175" t="s">
        <v>828</v>
      </c>
      <c r="E425" s="175"/>
      <c r="F425" s="175"/>
      <c r="G425" s="175"/>
      <c r="H425" s="175"/>
    </row>
    <row r="426" spans="1:8" x14ac:dyDescent="0.2">
      <c r="A426" s="171" t="s">
        <v>826</v>
      </c>
      <c r="B426" s="171"/>
      <c r="C426" s="171"/>
      <c r="D426" s="176" t="s">
        <v>826</v>
      </c>
      <c r="E426" s="176"/>
      <c r="F426" s="176"/>
      <c r="G426" s="176"/>
      <c r="H426" s="176"/>
    </row>
    <row r="427" spans="1:8" x14ac:dyDescent="0.2">
      <c r="A427" s="110"/>
      <c r="B427" s="110"/>
      <c r="C427" s="110"/>
      <c r="D427" s="113"/>
      <c r="E427" s="113"/>
      <c r="F427" s="113"/>
      <c r="G427" s="113"/>
      <c r="H427" s="113"/>
    </row>
    <row r="428" spans="1:8" x14ac:dyDescent="0.2">
      <c r="A428" s="112"/>
      <c r="B428" s="110"/>
      <c r="C428" s="110"/>
      <c r="D428" s="110"/>
      <c r="E428" s="114"/>
      <c r="F428" s="114"/>
      <c r="G428" s="114"/>
      <c r="H428" s="114"/>
    </row>
    <row r="429" spans="1:8" x14ac:dyDescent="0.2">
      <c r="A429" s="177" t="s">
        <v>829</v>
      </c>
      <c r="B429" s="177"/>
      <c r="C429" s="177"/>
      <c r="D429" s="175" t="s">
        <v>830</v>
      </c>
      <c r="E429" s="175"/>
      <c r="F429" s="175"/>
      <c r="G429" s="175"/>
      <c r="H429" s="175"/>
    </row>
    <row r="430" spans="1:8" x14ac:dyDescent="0.2">
      <c r="A430" s="179" t="s">
        <v>831</v>
      </c>
      <c r="B430" s="179"/>
      <c r="C430" s="179"/>
      <c r="D430" s="176" t="s">
        <v>826</v>
      </c>
      <c r="E430" s="176"/>
      <c r="F430" s="176"/>
      <c r="G430" s="176"/>
      <c r="H430" s="176"/>
    </row>
    <row r="431" spans="1:8" x14ac:dyDescent="0.2">
      <c r="A431" s="112"/>
      <c r="B431" s="110"/>
      <c r="C431" s="110"/>
      <c r="D431" s="110"/>
      <c r="E431" s="114"/>
      <c r="F431" s="114"/>
      <c r="G431" s="114"/>
      <c r="H431" s="114"/>
    </row>
    <row r="432" spans="1:8" x14ac:dyDescent="0.2">
      <c r="A432" s="112"/>
      <c r="B432" s="112"/>
      <c r="C432" s="112"/>
      <c r="D432" s="110"/>
      <c r="E432" s="111"/>
      <c r="F432" s="111"/>
      <c r="G432" s="111"/>
      <c r="H432" s="111"/>
    </row>
    <row r="433" spans="1:8" ht="12.75" customHeight="1" x14ac:dyDescent="0.2">
      <c r="A433" s="180" t="s">
        <v>832</v>
      </c>
      <c r="B433" s="180"/>
      <c r="C433" s="180"/>
      <c r="D433" s="175" t="s">
        <v>833</v>
      </c>
      <c r="E433" s="175"/>
      <c r="F433" s="175"/>
      <c r="G433" s="175"/>
      <c r="H433" s="175"/>
    </row>
    <row r="434" spans="1:8" ht="12.75" customHeight="1" x14ac:dyDescent="0.2">
      <c r="A434" s="181" t="s">
        <v>834</v>
      </c>
      <c r="B434" s="181"/>
      <c r="C434" s="181"/>
      <c r="D434" s="176" t="s">
        <v>826</v>
      </c>
      <c r="E434" s="176"/>
      <c r="F434" s="176"/>
      <c r="G434" s="176"/>
      <c r="H434" s="176"/>
    </row>
    <row r="435" spans="1:8" x14ac:dyDescent="0.2">
      <c r="A435" s="115"/>
      <c r="B435" s="115"/>
      <c r="C435" s="115"/>
      <c r="D435" s="115"/>
      <c r="E435" s="115"/>
      <c r="F435" s="115"/>
      <c r="G435" s="115"/>
      <c r="H435" s="115"/>
    </row>
    <row r="436" spans="1:8" x14ac:dyDescent="0.2">
      <c r="B436" s="112"/>
      <c r="C436" s="112"/>
      <c r="D436" s="110"/>
      <c r="E436" s="111"/>
      <c r="F436" s="111"/>
      <c r="G436" s="111"/>
      <c r="H436" s="111"/>
    </row>
    <row r="437" spans="1:8" x14ac:dyDescent="0.2">
      <c r="A437" s="178" t="s">
        <v>835</v>
      </c>
      <c r="B437" s="178"/>
      <c r="C437" s="178"/>
      <c r="D437" s="178"/>
      <c r="E437" s="178"/>
      <c r="F437" s="178"/>
      <c r="G437" s="178"/>
      <c r="H437" s="178"/>
    </row>
    <row r="438" spans="1:8" x14ac:dyDescent="0.2">
      <c r="A438" s="112"/>
      <c r="B438" s="112"/>
      <c r="C438" s="112"/>
      <c r="D438" s="112"/>
      <c r="E438" s="112"/>
      <c r="F438" s="112"/>
      <c r="G438" s="112"/>
      <c r="H438" s="112"/>
    </row>
    <row r="439" spans="1:8" x14ac:dyDescent="0.2">
      <c r="A439" s="174" t="s">
        <v>836</v>
      </c>
      <c r="B439" s="174"/>
      <c r="C439" s="174"/>
      <c r="D439" s="174"/>
      <c r="E439" s="174"/>
      <c r="F439" s="174"/>
      <c r="G439" s="174"/>
      <c r="H439" s="174"/>
    </row>
    <row r="440" spans="1:8" x14ac:dyDescent="0.2">
      <c r="A440" s="171" t="s">
        <v>837</v>
      </c>
      <c r="B440" s="171"/>
      <c r="C440" s="171"/>
      <c r="D440" s="171"/>
      <c r="E440" s="171"/>
      <c r="F440" s="171"/>
      <c r="G440" s="171"/>
      <c r="H440" s="171"/>
    </row>
    <row r="441" spans="1:8" x14ac:dyDescent="0.2">
      <c r="A441" s="116"/>
      <c r="B441" s="116"/>
      <c r="C441" s="116"/>
      <c r="D441" s="116"/>
      <c r="E441" s="116"/>
      <c r="F441" s="116"/>
      <c r="G441" s="116"/>
      <c r="H441" s="116"/>
    </row>
    <row r="445" spans="1:8" ht="23.25" customHeight="1" x14ac:dyDescent="0.2"/>
    <row r="448" spans="1:8" ht="21.75" customHeight="1" x14ac:dyDescent="0.2"/>
    <row r="450" ht="36" customHeight="1" x14ac:dyDescent="0.2"/>
    <row r="451" ht="24" customHeight="1" x14ac:dyDescent="0.2"/>
    <row r="453" ht="34.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</sheetData>
  <mergeCells count="436">
    <mergeCell ref="A437:H437"/>
    <mergeCell ref="A439:H439"/>
    <mergeCell ref="A440:H440"/>
    <mergeCell ref="A430:C430"/>
    <mergeCell ref="D430:H430"/>
    <mergeCell ref="A433:C433"/>
    <mergeCell ref="D433:H433"/>
    <mergeCell ref="A434:C434"/>
    <mergeCell ref="D434:H434"/>
    <mergeCell ref="A425:C425"/>
    <mergeCell ref="D425:H425"/>
    <mergeCell ref="A426:C426"/>
    <mergeCell ref="D426:H426"/>
    <mergeCell ref="A429:C429"/>
    <mergeCell ref="D429:H429"/>
    <mergeCell ref="A421:C421"/>
    <mergeCell ref="D421:H421"/>
    <mergeCell ref="A422:C422"/>
    <mergeCell ref="D422:H422"/>
    <mergeCell ref="A423:C423"/>
    <mergeCell ref="B410:C410"/>
    <mergeCell ref="D410:G410"/>
    <mergeCell ref="A411:G411"/>
    <mergeCell ref="A412:G412"/>
    <mergeCell ref="A418:C418"/>
    <mergeCell ref="D418:H418"/>
    <mergeCell ref="D404:G404"/>
    <mergeCell ref="B405:C405"/>
    <mergeCell ref="D405:G405"/>
    <mergeCell ref="D406:G406"/>
    <mergeCell ref="D407:G407"/>
    <mergeCell ref="B409:C409"/>
    <mergeCell ref="D409:G409"/>
    <mergeCell ref="B398:C398"/>
    <mergeCell ref="D398:E398"/>
    <mergeCell ref="B399:C399"/>
    <mergeCell ref="A400:G400"/>
    <mergeCell ref="D401:G401"/>
    <mergeCell ref="B403:C403"/>
    <mergeCell ref="D403:G403"/>
    <mergeCell ref="B392:C392"/>
    <mergeCell ref="B393:C393"/>
    <mergeCell ref="B394:C394"/>
    <mergeCell ref="B395:C395"/>
    <mergeCell ref="B396:C396"/>
    <mergeCell ref="B397:C397"/>
    <mergeCell ref="B386:C386"/>
    <mergeCell ref="B387:C387"/>
    <mergeCell ref="B388:C388"/>
    <mergeCell ref="B389:C389"/>
    <mergeCell ref="B390:C390"/>
    <mergeCell ref="B391:C391"/>
    <mergeCell ref="B380:C380"/>
    <mergeCell ref="B381:C381"/>
    <mergeCell ref="B382:C382"/>
    <mergeCell ref="B383:C383"/>
    <mergeCell ref="B384:C384"/>
    <mergeCell ref="B385:C385"/>
    <mergeCell ref="B374:C374"/>
    <mergeCell ref="B375:C375"/>
    <mergeCell ref="B376:C376"/>
    <mergeCell ref="B377:C377"/>
    <mergeCell ref="B378:C378"/>
    <mergeCell ref="B379:C379"/>
    <mergeCell ref="B368:C368"/>
    <mergeCell ref="B369:C369"/>
    <mergeCell ref="B370:C370"/>
    <mergeCell ref="B371:C371"/>
    <mergeCell ref="B372:C372"/>
    <mergeCell ref="B373:C373"/>
    <mergeCell ref="B362:C362"/>
    <mergeCell ref="B363:C363"/>
    <mergeCell ref="B364:C364"/>
    <mergeCell ref="B365:C365"/>
    <mergeCell ref="B366:C366"/>
    <mergeCell ref="B367:C367"/>
    <mergeCell ref="B356:C356"/>
    <mergeCell ref="B357:C357"/>
    <mergeCell ref="B358:C358"/>
    <mergeCell ref="B359:C359"/>
    <mergeCell ref="B360:C360"/>
    <mergeCell ref="B361:C361"/>
    <mergeCell ref="B350:C350"/>
    <mergeCell ref="B351:C351"/>
    <mergeCell ref="B352:C352"/>
    <mergeCell ref="B353:C353"/>
    <mergeCell ref="B354:C354"/>
    <mergeCell ref="B355:C355"/>
    <mergeCell ref="B344:C344"/>
    <mergeCell ref="B345:C345"/>
    <mergeCell ref="B346:C346"/>
    <mergeCell ref="B347:G347"/>
    <mergeCell ref="B348:C348"/>
    <mergeCell ref="B349:C349"/>
    <mergeCell ref="B338:C338"/>
    <mergeCell ref="B339:C339"/>
    <mergeCell ref="B340:C340"/>
    <mergeCell ref="B341:C341"/>
    <mergeCell ref="B342:C342"/>
    <mergeCell ref="B343:C343"/>
    <mergeCell ref="B332:G332"/>
    <mergeCell ref="B333:C333"/>
    <mergeCell ref="B334:C334"/>
    <mergeCell ref="B335:C335"/>
    <mergeCell ref="B336:C336"/>
    <mergeCell ref="B337:C337"/>
    <mergeCell ref="B326:C326"/>
    <mergeCell ref="B327:C327"/>
    <mergeCell ref="B328:C328"/>
    <mergeCell ref="B329:C329"/>
    <mergeCell ref="B330:C330"/>
    <mergeCell ref="B331:C331"/>
    <mergeCell ref="B320:C320"/>
    <mergeCell ref="B321:C321"/>
    <mergeCell ref="B322:C322"/>
    <mergeCell ref="B323:C323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308:G308"/>
    <mergeCell ref="B309:C309"/>
    <mergeCell ref="B310:C310"/>
    <mergeCell ref="B311:C311"/>
    <mergeCell ref="B312:C312"/>
    <mergeCell ref="B313:C313"/>
    <mergeCell ref="B302:C302"/>
    <mergeCell ref="B303:C303"/>
    <mergeCell ref="B304:G304"/>
    <mergeCell ref="B305:C305"/>
    <mergeCell ref="B306:C306"/>
    <mergeCell ref="B307:C307"/>
    <mergeCell ref="B296:C296"/>
    <mergeCell ref="B297:G297"/>
    <mergeCell ref="B298:C298"/>
    <mergeCell ref="B299:C299"/>
    <mergeCell ref="B300:C300"/>
    <mergeCell ref="B301:C301"/>
    <mergeCell ref="B290:C290"/>
    <mergeCell ref="B291:G291"/>
    <mergeCell ref="B292:C292"/>
    <mergeCell ref="B293:G293"/>
    <mergeCell ref="B294:C294"/>
    <mergeCell ref="B295:C295"/>
    <mergeCell ref="B284:C284"/>
    <mergeCell ref="B285:C285"/>
    <mergeCell ref="B286:G286"/>
    <mergeCell ref="B287:C287"/>
    <mergeCell ref="B288:C288"/>
    <mergeCell ref="B289:G289"/>
    <mergeCell ref="B278:G278"/>
    <mergeCell ref="B279:C279"/>
    <mergeCell ref="B280:C280"/>
    <mergeCell ref="B281:C281"/>
    <mergeCell ref="B282:C282"/>
    <mergeCell ref="B283:G283"/>
    <mergeCell ref="B272:C272"/>
    <mergeCell ref="B273:C273"/>
    <mergeCell ref="B274:G274"/>
    <mergeCell ref="B275:C275"/>
    <mergeCell ref="B276:C276"/>
    <mergeCell ref="B277:C277"/>
    <mergeCell ref="B266:C266"/>
    <mergeCell ref="B267:C267"/>
    <mergeCell ref="B268:C268"/>
    <mergeCell ref="B269:C269"/>
    <mergeCell ref="B270:C270"/>
    <mergeCell ref="B271:G271"/>
    <mergeCell ref="B260:C260"/>
    <mergeCell ref="B261:C261"/>
    <mergeCell ref="B262:G262"/>
    <mergeCell ref="B263:C263"/>
    <mergeCell ref="B264:C264"/>
    <mergeCell ref="B265:G265"/>
    <mergeCell ref="B254:C254"/>
    <mergeCell ref="B255:C255"/>
    <mergeCell ref="B256:C256"/>
    <mergeCell ref="B257:C257"/>
    <mergeCell ref="B258:C258"/>
    <mergeCell ref="B259:C259"/>
    <mergeCell ref="B248:C248"/>
    <mergeCell ref="B249:C249"/>
    <mergeCell ref="B250:C250"/>
    <mergeCell ref="B251:C251"/>
    <mergeCell ref="B252:G252"/>
    <mergeCell ref="B253:G253"/>
    <mergeCell ref="B242:C242"/>
    <mergeCell ref="B243:C243"/>
    <mergeCell ref="B244:C244"/>
    <mergeCell ref="B245:C245"/>
    <mergeCell ref="B246:C246"/>
    <mergeCell ref="B247:C247"/>
    <mergeCell ref="B236:C236"/>
    <mergeCell ref="B237:C237"/>
    <mergeCell ref="B238:C238"/>
    <mergeCell ref="B239:C239"/>
    <mergeCell ref="B240:C240"/>
    <mergeCell ref="B241:C241"/>
    <mergeCell ref="B230:C230"/>
    <mergeCell ref="B231:C231"/>
    <mergeCell ref="B232:C232"/>
    <mergeCell ref="B233:G233"/>
    <mergeCell ref="B234:C234"/>
    <mergeCell ref="B235:C235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12:G212"/>
    <mergeCell ref="B213:C213"/>
    <mergeCell ref="B214:C214"/>
    <mergeCell ref="B215:G215"/>
    <mergeCell ref="B216:C216"/>
    <mergeCell ref="B217:G217"/>
    <mergeCell ref="B206:G206"/>
    <mergeCell ref="B207:C207"/>
    <mergeCell ref="B208:C208"/>
    <mergeCell ref="B209:C209"/>
    <mergeCell ref="B210:G210"/>
    <mergeCell ref="B211:C211"/>
    <mergeCell ref="B200:C200"/>
    <mergeCell ref="B201:C201"/>
    <mergeCell ref="B202:C202"/>
    <mergeCell ref="B203:C203"/>
    <mergeCell ref="B204:C204"/>
    <mergeCell ref="B205:G205"/>
    <mergeCell ref="B193:G193"/>
    <mergeCell ref="B194:C194"/>
    <mergeCell ref="B195:C195"/>
    <mergeCell ref="B196:C196"/>
    <mergeCell ref="B198:G198"/>
    <mergeCell ref="B199:C199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G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0:C150"/>
    <mergeCell ref="B151:C151"/>
    <mergeCell ref="B152:C152"/>
    <mergeCell ref="B153:C153"/>
    <mergeCell ref="B155:C155"/>
    <mergeCell ref="B156:C156"/>
    <mergeCell ref="B144:C144"/>
    <mergeCell ref="B145:C145"/>
    <mergeCell ref="B146:G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5:C125"/>
    <mergeCell ref="B126:G126"/>
    <mergeCell ref="B127:C127"/>
    <mergeCell ref="B128:C128"/>
    <mergeCell ref="B129:C129"/>
    <mergeCell ref="B131:C131"/>
    <mergeCell ref="B118:C118"/>
    <mergeCell ref="B119:C119"/>
    <mergeCell ref="B120:C120"/>
    <mergeCell ref="B121:C121"/>
    <mergeCell ref="B122:G122"/>
    <mergeCell ref="B123:C123"/>
    <mergeCell ref="B124:C124"/>
    <mergeCell ref="B112:C112"/>
    <mergeCell ref="B113:C113"/>
    <mergeCell ref="B114:G114"/>
    <mergeCell ref="B115:C115"/>
    <mergeCell ref="B116:C116"/>
    <mergeCell ref="B117:G117"/>
    <mergeCell ref="B106:C106"/>
    <mergeCell ref="B107:C107"/>
    <mergeCell ref="B108:C108"/>
    <mergeCell ref="B109:C109"/>
    <mergeCell ref="B110:C110"/>
    <mergeCell ref="B111:G111"/>
    <mergeCell ref="B100:C100"/>
    <mergeCell ref="B101:C101"/>
    <mergeCell ref="B102:C102"/>
    <mergeCell ref="B103:C103"/>
    <mergeCell ref="B104:C104"/>
    <mergeCell ref="B105:G105"/>
    <mergeCell ref="B94:C94"/>
    <mergeCell ref="B95:C95"/>
    <mergeCell ref="B96:C96"/>
    <mergeCell ref="B97:C97"/>
    <mergeCell ref="B98:C98"/>
    <mergeCell ref="B99:G99"/>
    <mergeCell ref="B88:C88"/>
    <mergeCell ref="B89:C89"/>
    <mergeCell ref="B90:C90"/>
    <mergeCell ref="B91:C91"/>
    <mergeCell ref="B92:C92"/>
    <mergeCell ref="B93:C93"/>
    <mergeCell ref="B82:C82"/>
    <mergeCell ref="B83:C83"/>
    <mergeCell ref="B84:G84"/>
    <mergeCell ref="B85:C85"/>
    <mergeCell ref="B86:C86"/>
    <mergeCell ref="B87:C87"/>
    <mergeCell ref="B76:C76"/>
    <mergeCell ref="B77:G77"/>
    <mergeCell ref="B78:C78"/>
    <mergeCell ref="B79:C79"/>
    <mergeCell ref="B80:C80"/>
    <mergeCell ref="B81:C81"/>
    <mergeCell ref="B70:C70"/>
    <mergeCell ref="B71:C71"/>
    <mergeCell ref="B72:C72"/>
    <mergeCell ref="B73:G73"/>
    <mergeCell ref="B74:C74"/>
    <mergeCell ref="B75:C75"/>
    <mergeCell ref="B64:C64"/>
    <mergeCell ref="B65:C65"/>
    <mergeCell ref="B66:C66"/>
    <mergeCell ref="B67:G67"/>
    <mergeCell ref="B68:C68"/>
    <mergeCell ref="B69:C69"/>
    <mergeCell ref="B58:G58"/>
    <mergeCell ref="B59:C59"/>
    <mergeCell ref="B60:G60"/>
    <mergeCell ref="B61:C61"/>
    <mergeCell ref="B62:G62"/>
    <mergeCell ref="B63:C63"/>
    <mergeCell ref="B53:C53"/>
    <mergeCell ref="B54:C54"/>
    <mergeCell ref="B55:C55"/>
    <mergeCell ref="B56:G56"/>
    <mergeCell ref="B57:C57"/>
    <mergeCell ref="B47:C47"/>
    <mergeCell ref="B48:C48"/>
    <mergeCell ref="B49:G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G30"/>
    <mergeCell ref="B31:C31"/>
    <mergeCell ref="B32:C32"/>
    <mergeCell ref="B33:C33"/>
    <mergeCell ref="B34:C34"/>
    <mergeCell ref="B23:C23"/>
    <mergeCell ref="B24:G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4:C14"/>
    <mergeCell ref="B15:C15"/>
    <mergeCell ref="B16:C16"/>
    <mergeCell ref="B5:G5"/>
    <mergeCell ref="B6:C6"/>
    <mergeCell ref="B7:C7"/>
    <mergeCell ref="B8:C8"/>
    <mergeCell ref="B9:G9"/>
    <mergeCell ref="B10:C10"/>
    <mergeCell ref="A1:C1"/>
    <mergeCell ref="D1:H1"/>
    <mergeCell ref="C2:E2"/>
    <mergeCell ref="G2:H2"/>
    <mergeCell ref="G3:H3"/>
    <mergeCell ref="B4:C4"/>
    <mergeCell ref="B11:C11"/>
    <mergeCell ref="B12:C12"/>
    <mergeCell ref="B13:C13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REGIONAL NORDESTE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Jaquez</dc:creator>
  <cp:lastModifiedBy>Maria Nuñez</cp:lastModifiedBy>
  <dcterms:created xsi:type="dcterms:W3CDTF">2018-11-02T20:27:31Z</dcterms:created>
  <dcterms:modified xsi:type="dcterms:W3CDTF">2018-12-07T18:55:27Z</dcterms:modified>
</cp:coreProperties>
</file>