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Estimacion de costo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4" localSheetId="0">#REF!</definedName>
    <definedName name="_4">#REF!</definedName>
    <definedName name="_6" localSheetId="0">#REF!</definedName>
    <definedName name="_6">#REF!</definedName>
    <definedName name="_A" localSheetId="0">#REF!</definedName>
    <definedName name="_A">#REF!</definedName>
    <definedName name="_E" localSheetId="0">#REF!</definedName>
    <definedName name="_E">#REF!</definedName>
    <definedName name="_I" localSheetId="0">#REF!</definedName>
    <definedName name="_I">#REF!</definedName>
    <definedName name="_M" localSheetId="0">#REF!</definedName>
    <definedName name="_M">#REF!</definedName>
    <definedName name="_N" localSheetId="0">#REF!</definedName>
    <definedName name="_N">#REF!</definedName>
    <definedName name="_O" localSheetId="0">#REF!</definedName>
    <definedName name="_O">#REF!</definedName>
    <definedName name="_p">#REF!</definedName>
    <definedName name="_TC110">'[2]Ana'!$F$3429</definedName>
    <definedName name="_U" localSheetId="0">#REF!</definedName>
    <definedName name="_U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CERA">'[2]Ana'!$F$4541</definedName>
    <definedName name="ACUM">#REF!</definedName>
    <definedName name="ANAL_REV_CER">#REF!</definedName>
    <definedName name="_xlnm.Print_Area" localSheetId="0">'Estimacion de costos'!$A$1:$G$198</definedName>
    <definedName name="arlane" localSheetId="0">#REF!</definedName>
    <definedName name="arlane">#REF!</definedName>
    <definedName name="B">#REF!</definedName>
    <definedName name="BAÑERALIV">'[2]Ana'!$F$3563</definedName>
    <definedName name="BLOCK6">'[2]Ana'!$F$139</definedName>
    <definedName name="BOTE">'[3]Ins'!$E$29</definedName>
    <definedName name="BOTONTIMBRE">'[2]Ana'!$F$3484</definedName>
    <definedName name="CABAÑA" localSheetId="0">'[4]PRECIOS MAT.'!#REF!</definedName>
    <definedName name="CABAÑA">'[4]PRECIOS MAT.'!#REF!</definedName>
    <definedName name="CABEZA">#REF!</definedName>
    <definedName name="CAN" localSheetId="0">#REF!</definedName>
    <definedName name="CAN">#REF!</definedName>
    <definedName name="CANTO">'[2]Ana'!$F$455</definedName>
    <definedName name="CO">#REF!</definedName>
    <definedName name="cubicacion" localSheetId="0">'[5]PRECIOS MAT.'!#REF!</definedName>
    <definedName name="cubicacion">'[5]PRECIOS MAT.'!#REF!</definedName>
    <definedName name="CUERPO">#REF!</definedName>
    <definedName name="EMPINTMA">'[2]Ana'!$F$411</definedName>
    <definedName name="ESTRIA">'[2]Ana'!$F$460</definedName>
    <definedName name="EXCCALMANO3">'[3]M.O.'!$C$547</definedName>
    <definedName name="Excel_BuiltIn_Criteria" localSheetId="0">'[4]PRECIOS MAT.'!#REF!</definedName>
    <definedName name="Excel_BuiltIn_Criteria">'[4]PRECIOS MAT.'!#REF!</definedName>
    <definedName name="Excel_BuiltIn_Print_Area">#REF!</definedName>
    <definedName name="Excel_BuiltIn_Print_Titles">#REF!</definedName>
    <definedName name="F" localSheetId="0">#REF!</definedName>
    <definedName name="F">#REF!</definedName>
    <definedName name="FI">#REF!</definedName>
    <definedName name="FIN">#REF!</definedName>
    <definedName name="FINOTECHOPLA">'[2]Ana'!$F$5429</definedName>
    <definedName name="foo" localSheetId="0">#NAME?</definedName>
    <definedName name="foo">#NAME?</definedName>
    <definedName name="FR" localSheetId="0">#REF!</definedName>
    <definedName name="FR">#REF!</definedName>
    <definedName name="FREG1HG">'[2]Ana'!$F$3958</definedName>
    <definedName name="HACOL20201804041238A20">'[2]Ana'!$F$712</definedName>
    <definedName name="HALOS121804038A25">'[2]Ana'!$F$1603</definedName>
    <definedName name="HAMUR202104012A10X102CAR">'[2]Ana'!$F$1764</definedName>
    <definedName name="HAVIGA20401246033423838A20LIGWIN">'[2]Ana'!$F$2012</definedName>
    <definedName name="HOJA_RESUMEN">#REF!</definedName>
    <definedName name="IMPERM_">#REF!</definedName>
    <definedName name="INOALARCOL">'[2]Ana'!$F$4062</definedName>
    <definedName name="INOBCOSER">'[2]Ana'!$F$4010</definedName>
    <definedName name="INTERRUPTORDOBLE">'[2]Ana'!$F$3374</definedName>
    <definedName name="INTERRUPTORSENCILLO">'[2]Ana'!$F$3363</definedName>
    <definedName name="LAVM1917COL">'[2]Ana'!$F$4163</definedName>
    <definedName name="LAVMSERBCO">'[2]Ana'!$F$4243</definedName>
    <definedName name="LUZCENITAL">'[2]Ana'!$F$3352</definedName>
    <definedName name="MAT_ACERO">#REF!</definedName>
    <definedName name="MAT_AGREGADOS">#REF!</definedName>
    <definedName name="MAT_BLOQUES">#REF!</definedName>
    <definedName name="MAT_CARP_" localSheetId="0">#REF!</definedName>
    <definedName name="MAT_CARP_">#REF!</definedName>
    <definedName name="MAT_CEMENTOS">#REF!</definedName>
    <definedName name="MAT_CERRAJ_">#REF!</definedName>
    <definedName name="MAT_HORM__I">#REF!</definedName>
    <definedName name="MAT_MOVTO_TIERR">#REF!</definedName>
    <definedName name="MAT_PINTURA">#REF!</definedName>
    <definedName name="MAT_PINTURAS">#REF!</definedName>
    <definedName name="MAT_PLAFONES">#REF!</definedName>
    <definedName name="MAT_REVEST_">#REF!</definedName>
    <definedName name="MAT_VENTANAS">#REF!</definedName>
    <definedName name="MOREGISTRO">'[3]M.O.'!$C$220</definedName>
    <definedName name="MULTI" localSheetId="0">#REF!</definedName>
    <definedName name="MULTI">#REF!</definedName>
    <definedName name="NADA" localSheetId="0">#NAME?</definedName>
    <definedName name="NADA">#NAME?</definedName>
    <definedName name="NUEVO">#REF!</definedName>
    <definedName name="OBRA_MANO">#REF!</definedName>
    <definedName name="PANEL8CIR">'[2]Ana'!$F$3512</definedName>
    <definedName name="PINTACRIEXT">'[2]Ana'!$F$4484</definedName>
    <definedName name="PINTMAN">'[2]Ana'!$F$4523</definedName>
    <definedName name="PISO01">'[2]Ana'!$F$4623</definedName>
    <definedName name="PRES_DESAGUES" localSheetId="0">#REF!</definedName>
    <definedName name="PRES_DESAGUES">#REF!</definedName>
    <definedName name="PRES_ESCALERAS" localSheetId="0">#REF!</definedName>
    <definedName name="PRES_ESCALERAS">#REF!</definedName>
    <definedName name="PRES_FINO">#REF!</definedName>
    <definedName name="PRES_GASTOS" localSheetId="0">#REF!</definedName>
    <definedName name="PRES_GASTOS">#REF!</definedName>
    <definedName name="PRES_HORMIGON">#REF!</definedName>
    <definedName name="PRES_M__TIERRAS">#REF!</definedName>
    <definedName name="PRES_MISCEL_">#REF!</definedName>
    <definedName name="PRES_MUROS">#REF!</definedName>
    <definedName name="PRES_OTROS">#REF!</definedName>
    <definedName name="PRES_PAÑETE" localSheetId="0">#REF!</definedName>
    <definedName name="PRES_PAÑETE">#REF!</definedName>
    <definedName name="PRES_PINTURAS">#REF!</definedName>
    <definedName name="PRES_PISOS">#REF!</definedName>
    <definedName name="PRES_PLAFONES">#REF!</definedName>
    <definedName name="PRES_REPLANTEO">#REF!</definedName>
    <definedName name="PRES_REVEST_">#REF!</definedName>
    <definedName name="PRES_TOTAL" localSheetId="0">#REF!</definedName>
    <definedName name="PRES_TOTAL">#REF!</definedName>
    <definedName name="PRES_VENTANAS" localSheetId="0">#REF!</definedName>
    <definedName name="PRES_VENTANAS">#REF!</definedName>
    <definedName name="Print_Area_MI">#REF!</definedName>
    <definedName name="RA" localSheetId="0">#REF!</definedName>
    <definedName name="RA">#REF!</definedName>
    <definedName name="REVCER01">'[2]Ana'!$F$5134</definedName>
    <definedName name="S" localSheetId="0">#REF!</definedName>
    <definedName name="S">#REF!</definedName>
    <definedName name="SALTEL">'[2]Ana'!$F$3462</definedName>
    <definedName name="SILICOOL">'[2]Ana'!$F$3339</definedName>
    <definedName name="SU" localSheetId="0">#REF!</definedName>
    <definedName name="SU">#REF!</definedName>
    <definedName name="TO" localSheetId="0">#REF!</definedName>
    <definedName name="TO">#REF!</definedName>
    <definedName name="ZABALETATECHO">'[2]Ana'!$F$5434</definedName>
  </definedNames>
  <calcPr fullCalcOnLoad="1"/>
</workbook>
</file>

<file path=xl/sharedStrings.xml><?xml version="1.0" encoding="utf-8"?>
<sst xmlns="http://schemas.openxmlformats.org/spreadsheetml/2006/main" count="231" uniqueCount="150">
  <si>
    <t>UBICACIÓN             :</t>
  </si>
  <si>
    <t>San Juan de la Maguana</t>
  </si>
  <si>
    <t>PROYECTO :</t>
  </si>
  <si>
    <t>Construccion Nave Industrial / Estimación de Costos</t>
  </si>
  <si>
    <t xml:space="preserve">LOCALIZACION      : </t>
  </si>
  <si>
    <t>Vallejuelo</t>
  </si>
  <si>
    <t>PROPIETARIO :</t>
  </si>
  <si>
    <t>Ministerio de Agricultura</t>
  </si>
  <si>
    <t>FECHA DE EVALUACION :</t>
  </si>
  <si>
    <t>ESTIMACION DE COSTOS</t>
  </si>
  <si>
    <t>NO.</t>
  </si>
  <si>
    <t>PARTIDAS</t>
  </si>
  <si>
    <t>CANT</t>
  </si>
  <si>
    <t>UND</t>
  </si>
  <si>
    <t>P.U.</t>
  </si>
  <si>
    <t>VALOR</t>
  </si>
  <si>
    <t>SUB-TOTAL</t>
  </si>
  <si>
    <t>TRABAJOS PRELIMINARES</t>
  </si>
  <si>
    <t>Caseta de materiales</t>
  </si>
  <si>
    <t>P.A.</t>
  </si>
  <si>
    <t>Replanteo topografico</t>
  </si>
  <si>
    <t>Charranchas</t>
  </si>
  <si>
    <t>ML</t>
  </si>
  <si>
    <t>Fumigacion de cimientos</t>
  </si>
  <si>
    <t>M2</t>
  </si>
  <si>
    <t>Fumigacion en area de piso</t>
  </si>
  <si>
    <t>MOVIMIENTO DE TIERRA Y EXCAVACIONES</t>
  </si>
  <si>
    <t>Corte capa vegetal nave</t>
  </si>
  <si>
    <t>M3</t>
  </si>
  <si>
    <t>Corte de material inservible nave</t>
  </si>
  <si>
    <t>Excavacion de Zapatas de Pedestales</t>
  </si>
  <si>
    <t>Excavacion de Zapatas de muros</t>
  </si>
  <si>
    <t>Bote de material inservible</t>
  </si>
  <si>
    <t>M3S</t>
  </si>
  <si>
    <t>Suministro de relleno</t>
  </si>
  <si>
    <t>M3C</t>
  </si>
  <si>
    <t>Traslado y compactacion</t>
  </si>
  <si>
    <t>Escarificacion de superficie</t>
  </si>
  <si>
    <t>HORMIGON ARMADO</t>
  </si>
  <si>
    <t>Hormigon de nivelacion</t>
  </si>
  <si>
    <t>Zapatas de Pedestales nave grande</t>
  </si>
  <si>
    <t xml:space="preserve">Zapatas de Muros de Blocks perimetrales </t>
  </si>
  <si>
    <t>Pedestales nave grande</t>
  </si>
  <si>
    <t>Colocacion de Grout entre pedestales y columnas metalicas</t>
  </si>
  <si>
    <t>Columnas de Amarre Nave</t>
  </si>
  <si>
    <t>Viga de Amarre muro perimetral Nave</t>
  </si>
  <si>
    <t>Columnas de Amarre Oficinas</t>
  </si>
  <si>
    <t>Viga de Amarre muro perimetral Oficinas</t>
  </si>
  <si>
    <t>Hormigon armado en losa de piso pulido</t>
  </si>
  <si>
    <t>Areas exteriores de parqueo</t>
  </si>
  <si>
    <t xml:space="preserve">Piso de hormigon en rampa anden de descarga </t>
  </si>
  <si>
    <t>Muro contención terreno parte trasera y lateral</t>
  </si>
  <si>
    <t>MUROS Y PLAFONES 1ER NIVEL</t>
  </si>
  <si>
    <t>Muros de blocks BNP 6"</t>
  </si>
  <si>
    <t>Muros de blocks SNP 6" perimetral</t>
  </si>
  <si>
    <t>Pared de sheet-rock dos caras</t>
  </si>
  <si>
    <t>Pared de Plycem dos caras</t>
  </si>
  <si>
    <t>Plafond comercial</t>
  </si>
  <si>
    <t>TERMINACION DE SUPERFICIES</t>
  </si>
  <si>
    <t>Se considera que los muros se ejecutarán en block visto</t>
  </si>
  <si>
    <t>Ceramica en baños @ 2.00mts altura</t>
  </si>
  <si>
    <t>Ceramica en área de comedor</t>
  </si>
  <si>
    <t>PUERTAS Y VENTANAS 1ER NIVEL</t>
  </si>
  <si>
    <t>Puertas Everdoor 0.90x2.10</t>
  </si>
  <si>
    <t>Puertas Everdoor 0.80x2.10</t>
  </si>
  <si>
    <t>Puerta Principal doble aluminio / vidrio</t>
  </si>
  <si>
    <t>Puertas enrrollables 2.44x2.46</t>
  </si>
  <si>
    <t>Puertas enrrollables 2.44x3.00</t>
  </si>
  <si>
    <t>Ventanas de cristal corredizas</t>
  </si>
  <si>
    <t>DIVISIONES Y PUERTAS EN MALLA CICLONICA</t>
  </si>
  <si>
    <t>Division en malla ciclonica 8 pies altura</t>
  </si>
  <si>
    <t>Puerta en malla ciclonica 3.00x2.80</t>
  </si>
  <si>
    <t>TERMINACION DE TECHOS E IMPERMEABILIZANTE</t>
  </si>
  <si>
    <t>Fino de mezcla</t>
  </si>
  <si>
    <t>Zabaletas</t>
  </si>
  <si>
    <t>Impermeabilizante de lona asfaltica de 3mml</t>
  </si>
  <si>
    <t>VIAS DE ACCESO</t>
  </si>
  <si>
    <t>Escarificacion, conformacion y compactacion de superficie</t>
  </si>
  <si>
    <t>Imprimacion</t>
  </si>
  <si>
    <t>Capeta asfaltica de 2"</t>
  </si>
  <si>
    <t>Aceras y contenes</t>
  </si>
  <si>
    <t>APARATOS SANITARIOS</t>
  </si>
  <si>
    <t>Inodoro</t>
  </si>
  <si>
    <t>Lavamanos</t>
  </si>
  <si>
    <t>Fregadero</t>
  </si>
  <si>
    <t>Vertedero</t>
  </si>
  <si>
    <t>Drenaje de piso</t>
  </si>
  <si>
    <t>DRENAJE Y ALIMENTACION</t>
  </si>
  <si>
    <t>Sistema de agua potable</t>
  </si>
  <si>
    <t>Sistema de aguas negras</t>
  </si>
  <si>
    <t>SUMINISTRO Y COLOCACION DE BAJANTES Y COLUMNAS DE VENTILACION</t>
  </si>
  <si>
    <t>Columna Ventilación de 3" PVC SDR-32.5</t>
  </si>
  <si>
    <t>Bajante Aguas Negras 4" PVC SDR-32.5</t>
  </si>
  <si>
    <t>Bajante pluvial de 4" PVC SDR-32.5</t>
  </si>
  <si>
    <t>SALIDAS DE DRENAJE DE APARATOS</t>
  </si>
  <si>
    <t>Salida Drenaje 2" (Fregadero y lavamanos)</t>
  </si>
  <si>
    <t>Salida Drenaje 2" (Drenaje Piso)</t>
  </si>
  <si>
    <t>Salida Drenaje 3" (inodoro)</t>
  </si>
  <si>
    <t>Salida Ventilación 3"</t>
  </si>
  <si>
    <t>SALIDAS DE ALIMENTACION DE APARATOS</t>
  </si>
  <si>
    <t>Salida agua 1/2" (Fregadero,lavamanos, inodoro y vertedero)</t>
  </si>
  <si>
    <t>OBRAS ESPECIALES</t>
  </si>
  <si>
    <t>Registros sanitarios</t>
  </si>
  <si>
    <t>Trampa de grasa</t>
  </si>
  <si>
    <t>CISTERNA 12,000GLS APROX.</t>
  </si>
  <si>
    <t>Excavacion</t>
  </si>
  <si>
    <t>Bote excavacion</t>
  </si>
  <si>
    <t>Losa de Piso</t>
  </si>
  <si>
    <t>Losa de techo</t>
  </si>
  <si>
    <t>Muros de Hormigon</t>
  </si>
  <si>
    <t>Pañete pulido</t>
  </si>
  <si>
    <t>MICELANEOS SANITARIOS</t>
  </si>
  <si>
    <t>Prueba de estanqueidad</t>
  </si>
  <si>
    <t>Limpieza</t>
  </si>
  <si>
    <t>Sistema de soportacion</t>
  </si>
  <si>
    <t>Caseta cisterna</t>
  </si>
  <si>
    <t>SISTEMA DE DRENAJE PLUVIAL DE ALMACEN</t>
  </si>
  <si>
    <t>Colectores pluviales de 8"</t>
  </si>
  <si>
    <t>ml</t>
  </si>
  <si>
    <t>Colectores pluviales 6" Conex parrillas)</t>
  </si>
  <si>
    <t>Colectores pluviales 4"</t>
  </si>
  <si>
    <t>Canaletas de desague</t>
  </si>
  <si>
    <t>Desarenador  camara de 1.6 mts x 3.0 x 1.6 mts) con filtrante</t>
  </si>
  <si>
    <t>Interconexion de drenajes de techo y parrillas al desarenador</t>
  </si>
  <si>
    <t>PINTURA GENERAL</t>
  </si>
  <si>
    <t>Pintura acrilica</t>
  </si>
  <si>
    <t>Pintura en bordillos de parqueo</t>
  </si>
  <si>
    <t>Pintura de lineas de parqueo</t>
  </si>
  <si>
    <t xml:space="preserve">Otros </t>
  </si>
  <si>
    <t>MICELANEOS</t>
  </si>
  <si>
    <t>Guarda almacen y sereno</t>
  </si>
  <si>
    <t>MESES</t>
  </si>
  <si>
    <t>Equipos de seguridad en obra</t>
  </si>
  <si>
    <t>Acarreo interno de materiales (3 hombres x 25 dia)</t>
  </si>
  <si>
    <t>Andamios extra en general</t>
  </si>
  <si>
    <t>Limpieza  y bote en proceso de construcción y limpieza final de entrega</t>
  </si>
  <si>
    <t xml:space="preserve">SUB-TOTAL GENERAL </t>
  </si>
  <si>
    <t>GASTOS GENERALES</t>
  </si>
  <si>
    <t>Seguro social y contra accidentes</t>
  </si>
  <si>
    <t>Liquidación de obreros Ley 686</t>
  </si>
  <si>
    <t>Transporte</t>
  </si>
  <si>
    <t>Fondo de pensiones</t>
  </si>
  <si>
    <t>Gastos administrativos</t>
  </si>
  <si>
    <t>Dirección técnica</t>
  </si>
  <si>
    <t>TOTAL GENERAL</t>
  </si>
  <si>
    <t>ITBIS NORMA 007-2007 DE LA DGII</t>
  </si>
  <si>
    <t>TOTAL  A CONTRATAR</t>
  </si>
  <si>
    <t>ELABORADO POR :</t>
  </si>
  <si>
    <t>APROBADO POR :</t>
  </si>
  <si>
    <t>Nota: Las partidas que estan en los gastos generales referentes a seguros de riesgo y fianzas aparecen en cero porque seran reembolsadas con la factura de pago</t>
  </si>
</sst>
</file>

<file path=xl/styles.xml><?xml version="1.0" encoding="utf-8"?>
<styleSheet xmlns="http://schemas.openxmlformats.org/spreadsheetml/2006/main">
  <numFmts count="2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_);\(#,##0.000\)"/>
    <numFmt numFmtId="173" formatCode="_(* #,##0.00_);_(* \(#,##0.00\);_(* \-??_);_(@_)"/>
    <numFmt numFmtId="174" formatCode="_(&quot;RD$&quot;* #,##0.00_);_(&quot;RD$&quot;* \(#,##0.00\);_(&quot;RD$&quot;* \-??_);_(@_)"/>
    <numFmt numFmtId="175" formatCode="_([$€-2]* #,##0.00_);_([$€-2]* \(#,##0.00\);_([$€-2]* \-??_)"/>
    <numFmt numFmtId="176" formatCode="_(\$* #,##0.00_);_(\$* \(#,##0.00\);_(\$* \-??_);_(@_)"/>
    <numFmt numFmtId="177" formatCode="0.00_)"/>
    <numFmt numFmtId="178" formatCode="0\ %"/>
    <numFmt numFmtId="179" formatCode="&quot;RD$&quot;#,##0.00"/>
    <numFmt numFmtId="180" formatCode="0.00\ %"/>
    <numFmt numFmtId="181" formatCode="&quot;US$&quot;#,##0;&quot;-US$&quot;#,##0"/>
    <numFmt numFmtId="182" formatCode="dd/mmm"/>
    <numFmt numFmtId="183" formatCode="0.000"/>
  </numFmts>
  <fonts count="52">
    <font>
      <sz val="12"/>
      <name val="Arial"/>
      <family val="0"/>
    </font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0"/>
      <name val="Courier New"/>
      <family val="3"/>
    </font>
    <font>
      <b/>
      <i/>
      <sz val="16"/>
      <name val="Arial"/>
      <family val="0"/>
    </font>
    <font>
      <sz val="10"/>
      <name val="MS Sans Serif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9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2" fontId="11" fillId="0" borderId="0" applyFill="0" applyBorder="0" applyAlignment="0" applyProtection="0"/>
    <xf numFmtId="172" fontId="12" fillId="20" borderId="0" applyBorder="0" applyAlignment="0" applyProtection="0"/>
    <xf numFmtId="172" fontId="12" fillId="21" borderId="0" applyBorder="0" applyAlignment="0" applyProtection="0"/>
    <xf numFmtId="172" fontId="11" fillId="22" borderId="0" applyBorder="0" applyAlignment="0" applyProtection="0"/>
    <xf numFmtId="172" fontId="9" fillId="23" borderId="0" applyBorder="0" applyAlignment="0" applyProtection="0"/>
    <xf numFmtId="172" fontId="7" fillId="24" borderId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4" fillId="33" borderId="1" applyNumberFormat="0" applyAlignment="0" applyProtection="0"/>
    <xf numFmtId="172" fontId="10" fillId="34" borderId="0" applyBorder="0" applyAlignment="0" applyProtection="0"/>
    <xf numFmtId="175" fontId="0" fillId="0" borderId="0" applyFill="0" applyBorder="0" applyAlignment="0" applyProtection="0"/>
    <xf numFmtId="172" fontId="6" fillId="0" borderId="0" applyFill="0" applyBorder="0" applyAlignment="0" applyProtection="0"/>
    <xf numFmtId="172" fontId="2" fillId="0" borderId="0" applyFill="0" applyBorder="0" applyAlignment="0" applyProtection="0"/>
    <xf numFmtId="172" fontId="4" fillId="0" borderId="0" applyFill="0" applyBorder="0" applyAlignment="0" applyProtection="0"/>
    <xf numFmtId="0" fontId="45" fillId="3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0" fontId="0" fillId="0" borderId="0" applyFill="0" applyBorder="0" applyAlignment="0" applyProtection="0"/>
    <xf numFmtId="173" fontId="13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6" fontId="13" fillId="0" borderId="0" applyFill="0" applyBorder="0" applyAlignment="0" applyProtection="0"/>
    <xf numFmtId="172" fontId="8" fillId="36" borderId="0" applyBorder="0" applyAlignment="0" applyProtection="0"/>
    <xf numFmtId="0" fontId="14" fillId="0" borderId="0">
      <alignment/>
      <protection/>
    </xf>
    <xf numFmtId="177" fontId="15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72" fontId="0" fillId="0" borderId="0">
      <alignment/>
      <protection/>
    </xf>
    <xf numFmtId="172" fontId="5" fillId="36" borderId="4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46" fillId="25" borderId="5" applyNumberFormat="0" applyAlignment="0" applyProtection="0"/>
    <xf numFmtId="172" fontId="0" fillId="0" borderId="0" applyFill="0" applyBorder="0" applyAlignment="0" applyProtection="0"/>
    <xf numFmtId="0" fontId="13" fillId="0" borderId="0">
      <alignment/>
      <protection/>
    </xf>
    <xf numFmtId="17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3" fillId="0" borderId="0" applyFill="0" applyBorder="0" applyAlignment="0" applyProtection="0"/>
    <xf numFmtId="0" fontId="50" fillId="0" borderId="6" applyNumberFormat="0" applyFill="0" applyAlignment="0" applyProtection="0"/>
    <xf numFmtId="0" fontId="43" fillId="0" borderId="7" applyNumberFormat="0" applyFill="0" applyAlignment="0" applyProtection="0"/>
    <xf numFmtId="0" fontId="51" fillId="0" borderId="8" applyNumberFormat="0" applyFill="0" applyAlignment="0" applyProtection="0"/>
    <xf numFmtId="172" fontId="9" fillId="0" borderId="0" applyFill="0" applyBorder="0" applyAlignment="0" applyProtection="0"/>
  </cellStyleXfs>
  <cellXfs count="107">
    <xf numFmtId="172" fontId="0" fillId="0" borderId="0" xfId="0" applyAlignment="1">
      <alignment/>
    </xf>
    <xf numFmtId="0" fontId="17" fillId="0" borderId="9" xfId="0" applyNumberFormat="1" applyFont="1" applyBorder="1" applyAlignment="1">
      <alignment horizontal="center"/>
    </xf>
    <xf numFmtId="0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4" fontId="17" fillId="0" borderId="0" xfId="0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19" fillId="37" borderId="10" xfId="0" applyNumberFormat="1" applyFont="1" applyFill="1" applyBorder="1" applyAlignment="1">
      <alignment horizontal="center"/>
    </xf>
    <xf numFmtId="0" fontId="19" fillId="37" borderId="11" xfId="0" applyNumberFormat="1" applyFont="1" applyFill="1" applyBorder="1" applyAlignment="1">
      <alignment horizontal="center"/>
    </xf>
    <xf numFmtId="0" fontId="19" fillId="37" borderId="12" xfId="0" applyNumberFormat="1" applyFont="1" applyFill="1" applyBorder="1" applyAlignment="1">
      <alignment horizontal="center"/>
    </xf>
    <xf numFmtId="4" fontId="19" fillId="37" borderId="12" xfId="0" applyNumberFormat="1" applyFont="1" applyFill="1" applyBorder="1" applyAlignment="1">
      <alignment horizontal="center"/>
    </xf>
    <xf numFmtId="4" fontId="19" fillId="37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/>
    </xf>
    <xf numFmtId="0" fontId="19" fillId="37" borderId="0" xfId="0" applyNumberFormat="1" applyFont="1" applyFill="1" applyAlignment="1">
      <alignment/>
    </xf>
    <xf numFmtId="0" fontId="17" fillId="37" borderId="0" xfId="0" applyNumberFormat="1" applyFont="1" applyFill="1" applyAlignment="1">
      <alignment/>
    </xf>
    <xf numFmtId="4" fontId="17" fillId="37" borderId="0" xfId="0" applyNumberFormat="1" applyFont="1" applyFill="1" applyAlignment="1">
      <alignment/>
    </xf>
    <xf numFmtId="0" fontId="19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 horizontal="left" vertical="center" wrapText="1"/>
    </xf>
    <xf numFmtId="4" fontId="17" fillId="0" borderId="0" xfId="0" applyNumberFormat="1" applyFont="1" applyFill="1" applyAlignment="1">
      <alignment vertical="center"/>
    </xf>
    <xf numFmtId="4" fontId="17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Fill="1" applyAlignment="1">
      <alignment/>
    </xf>
    <xf numFmtId="4" fontId="19" fillId="37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" fontId="17" fillId="37" borderId="0" xfId="0" applyNumberFormat="1" applyFont="1" applyFill="1" applyAlignment="1">
      <alignment horizontal="center"/>
    </xf>
    <xf numFmtId="2" fontId="17" fillId="0" borderId="0" xfId="0" applyNumberFormat="1" applyFont="1" applyAlignment="1">
      <alignment/>
    </xf>
    <xf numFmtId="0" fontId="17" fillId="0" borderId="0" xfId="0" applyNumberFormat="1" applyFont="1" applyFill="1" applyAlignment="1">
      <alignment horizontal="left"/>
    </xf>
    <xf numFmtId="0" fontId="17" fillId="38" borderId="0" xfId="0" applyNumberFormat="1" applyFont="1" applyFill="1" applyAlignment="1">
      <alignment horizontal="left"/>
    </xf>
    <xf numFmtId="4" fontId="17" fillId="38" borderId="0" xfId="0" applyNumberFormat="1" applyFont="1" applyFill="1" applyAlignment="1">
      <alignment horizontal="center"/>
    </xf>
    <xf numFmtId="4" fontId="17" fillId="38" borderId="0" xfId="0" applyNumberFormat="1" applyFont="1" applyFill="1" applyAlignment="1">
      <alignment/>
    </xf>
    <xf numFmtId="0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4" fontId="17" fillId="38" borderId="0" xfId="0" applyNumberFormat="1" applyFont="1" applyFill="1" applyAlignment="1">
      <alignment vertical="center"/>
    </xf>
    <xf numFmtId="0" fontId="19" fillId="37" borderId="0" xfId="0" applyNumberFormat="1" applyFont="1" applyFill="1" applyBorder="1" applyAlignment="1">
      <alignment/>
    </xf>
    <xf numFmtId="4" fontId="20" fillId="37" borderId="0" xfId="0" applyNumberFormat="1" applyFont="1" applyFill="1" applyAlignment="1">
      <alignment/>
    </xf>
    <xf numFmtId="4" fontId="18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9" fillId="37" borderId="0" xfId="0" applyNumberFormat="1" applyFont="1" applyFill="1" applyAlignment="1">
      <alignment horizontal="right"/>
    </xf>
    <xf numFmtId="0" fontId="17" fillId="37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 horizontal="center"/>
    </xf>
    <xf numFmtId="2" fontId="17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1" fontId="19" fillId="0" borderId="0" xfId="0" applyNumberFormat="1" applyFont="1" applyAlignment="1">
      <alignment horizontal="right"/>
    </xf>
    <xf numFmtId="173" fontId="17" fillId="37" borderId="0" xfId="0" applyNumberFormat="1" applyFont="1" applyFill="1" applyAlignment="1">
      <alignment/>
    </xf>
    <xf numFmtId="0" fontId="21" fillId="0" borderId="0" xfId="0" applyNumberFormat="1" applyFont="1" applyAlignment="1">
      <alignment/>
    </xf>
    <xf numFmtId="4" fontId="22" fillId="0" borderId="0" xfId="72" applyNumberFormat="1" applyFont="1" applyFill="1" applyAlignment="1">
      <alignment vertical="top"/>
      <protection/>
    </xf>
    <xf numFmtId="172" fontId="0" fillId="0" borderId="0" xfId="0" applyFill="1" applyAlignment="1">
      <alignment/>
    </xf>
    <xf numFmtId="4" fontId="23" fillId="0" borderId="0" xfId="72" applyNumberFormat="1" applyFont="1" applyFill="1" applyAlignment="1">
      <alignment vertical="top"/>
      <protection/>
    </xf>
    <xf numFmtId="1" fontId="17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right"/>
    </xf>
    <xf numFmtId="1" fontId="17" fillId="38" borderId="0" xfId="0" applyNumberFormat="1" applyFont="1" applyFill="1" applyAlignment="1">
      <alignment/>
    </xf>
    <xf numFmtId="2" fontId="17" fillId="38" borderId="0" xfId="0" applyNumberFormat="1" applyFont="1" applyFill="1" applyAlignment="1">
      <alignment/>
    </xf>
    <xf numFmtId="4" fontId="19" fillId="38" borderId="0" xfId="0" applyNumberFormat="1" applyFont="1" applyFill="1" applyAlignment="1">
      <alignment/>
    </xf>
    <xf numFmtId="0" fontId="17" fillId="38" borderId="0" xfId="0" applyNumberFormat="1" applyFont="1" applyFill="1" applyAlignment="1">
      <alignment/>
    </xf>
    <xf numFmtId="1" fontId="19" fillId="38" borderId="0" xfId="0" applyNumberFormat="1" applyFont="1" applyFill="1" applyAlignment="1">
      <alignment horizontal="right"/>
    </xf>
    <xf numFmtId="2" fontId="17" fillId="0" borderId="0" xfId="0" applyNumberFormat="1" applyFont="1" applyAlignment="1">
      <alignment vertical="center"/>
    </xf>
    <xf numFmtId="2" fontId="17" fillId="38" borderId="0" xfId="0" applyNumberFormat="1" applyFont="1" applyFill="1" applyAlignment="1">
      <alignment horizontal="center"/>
    </xf>
    <xf numFmtId="1" fontId="17" fillId="0" borderId="0" xfId="0" applyNumberFormat="1" applyFont="1" applyAlignment="1">
      <alignment horizontal="right"/>
    </xf>
    <xf numFmtId="0" fontId="19" fillId="0" borderId="0" xfId="0" applyNumberFormat="1" applyFont="1" applyAlignment="1">
      <alignment/>
    </xf>
    <xf numFmtId="180" fontId="17" fillId="0" borderId="0" xfId="77" applyNumberFormat="1" applyFont="1" applyFill="1" applyBorder="1" applyAlignment="1" applyProtection="1">
      <alignment horizontal="right"/>
      <protection/>
    </xf>
    <xf numFmtId="180" fontId="17" fillId="0" borderId="0" xfId="0" applyNumberFormat="1" applyFont="1" applyAlignment="1">
      <alignment/>
    </xf>
    <xf numFmtId="180" fontId="17" fillId="0" borderId="0" xfId="0" applyNumberFormat="1" applyFont="1" applyAlignment="1">
      <alignment horizontal="center"/>
    </xf>
    <xf numFmtId="0" fontId="19" fillId="0" borderId="0" xfId="0" applyNumberFormat="1" applyFont="1" applyFill="1" applyAlignment="1">
      <alignment/>
    </xf>
    <xf numFmtId="180" fontId="17" fillId="37" borderId="0" xfId="77" applyNumberFormat="1" applyFont="1" applyFill="1" applyBorder="1" applyAlignment="1" applyProtection="1">
      <alignment horizontal="right"/>
      <protection/>
    </xf>
    <xf numFmtId="4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80" fontId="17" fillId="0" borderId="0" xfId="77" applyNumberFormat="1" applyFont="1" applyFill="1" applyBorder="1" applyAlignment="1" applyProtection="1">
      <alignment/>
      <protection/>
    </xf>
    <xf numFmtId="179" fontId="24" fillId="37" borderId="0" xfId="0" applyNumberFormat="1" applyFont="1" applyFill="1" applyAlignment="1">
      <alignment/>
    </xf>
    <xf numFmtId="181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right"/>
    </xf>
    <xf numFmtId="4" fontId="19" fillId="0" borderId="0" xfId="0" applyNumberFormat="1" applyFont="1" applyFill="1" applyBorder="1" applyAlignment="1">
      <alignment/>
    </xf>
    <xf numFmtId="0" fontId="17" fillId="0" borderId="9" xfId="0" applyNumberFormat="1" applyFont="1" applyBorder="1" applyAlignment="1">
      <alignment/>
    </xf>
    <xf numFmtId="4" fontId="19" fillId="0" borderId="0" xfId="0" applyNumberFormat="1" applyFont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180" fontId="17" fillId="0" borderId="0" xfId="0" applyNumberFormat="1" applyFont="1" applyFill="1" applyBorder="1" applyAlignment="1">
      <alignment horizontal="left"/>
    </xf>
    <xf numFmtId="4" fontId="17" fillId="0" borderId="0" xfId="77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Alignment="1">
      <alignment vertical="top" wrapText="1"/>
    </xf>
    <xf numFmtId="0" fontId="17" fillId="0" borderId="9" xfId="0" applyNumberFormat="1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0" fontId="17" fillId="0" borderId="0" xfId="0" applyNumberFormat="1" applyFont="1" applyBorder="1" applyAlignment="1">
      <alignment horizontal="center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a" xfId="38"/>
    <cellStyle name="Cálculo" xfId="39"/>
    <cellStyle name="Celda de comprobación" xfId="40"/>
    <cellStyle name="Celda vinculada" xfId="41"/>
    <cellStyle name="Comma 2" xfId="42"/>
    <cellStyle name="Currency 2" xfId="43"/>
    <cellStyle name="Currency 3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rror" xfId="53"/>
    <cellStyle name="Euro" xfId="54"/>
    <cellStyle name="Footnote" xfId="55"/>
    <cellStyle name="Heading" xfId="56"/>
    <cellStyle name="Heading 2" xfId="57"/>
    <cellStyle name="Incorrecto" xfId="58"/>
    <cellStyle name="Comma" xfId="59"/>
    <cellStyle name="Comma [0]" xfId="60"/>
    <cellStyle name="Millares 2" xfId="61"/>
    <cellStyle name="Millares 3" xfId="62"/>
    <cellStyle name="Currency" xfId="63"/>
    <cellStyle name="Currency [0]" xfId="64"/>
    <cellStyle name="Moneda 2" xfId="65"/>
    <cellStyle name="Neutral" xfId="66"/>
    <cellStyle name="No-definido" xfId="67"/>
    <cellStyle name="Normal - Style1" xfId="68"/>
    <cellStyle name="Normal 2" xfId="69"/>
    <cellStyle name="Normal 2 2" xfId="70"/>
    <cellStyle name="Normal 2 3" xfId="71"/>
    <cellStyle name="Normal 3" xfId="72"/>
    <cellStyle name="Normal 4" xfId="73"/>
    <cellStyle name="Normal 5" xfId="74"/>
    <cellStyle name="Notas" xfId="75"/>
    <cellStyle name="Percent 2" xfId="76"/>
    <cellStyle name="Percent" xfId="77"/>
    <cellStyle name="Salida" xfId="78"/>
    <cellStyle name="Status" xfId="79"/>
    <cellStyle name="TableStyleLight1" xfId="80"/>
    <cellStyle name="Text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  <cellStyle name="Warning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161925</xdr:rowOff>
    </xdr:from>
    <xdr:to>
      <xdr:col>7</xdr:col>
      <xdr:colOff>161925</xdr:colOff>
      <xdr:row>4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1925"/>
          <a:ext cx="1009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Luis%20Mendez\Documents\Volumetrias\Volumetrias%202010\COLEGIO%20BABEQUE\LICITACION\LICITAC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AHDALA\Escritorio\CUB.1%20ROTES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se%20Jimenez%20Columna\Escritorio\Desktop\Nuevo%20Malet&#237;n\Analisis%20de%20Costos\2006_06_Jun_Tex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LOPEZ.BNVDOM\Desktop\Ing.%20Jimenez\PRESUP%20Almacen%20BNV,garita%20colin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LOPEZ.BNVDOM\Desktop\Solicitudes%20de%20pago\COLINAS%20DEL%20ARROYO%20II\Colinas%20del%20Arroyo%20II(Operativo%20aptos)\JPG%20SERVICES\PRESUP%20Almacen%20BNV,garita%20colinas(Avance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cesmart\Downloads\estimado%20de%20costos%20sanitari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DAS PRESUPUESTO"/>
      <sheetName val="ANALISIS"/>
      <sheetName val="ANALISIS ELECTRICO"/>
      <sheetName val="PRESUPUESTO"/>
      <sheetName val="PRESUPUESTO ADICIONAL"/>
      <sheetName val="PROGRAMACION"/>
      <sheetName val="#¡REF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PRE.EDI.CAÑA"/>
      <sheetName val="CASA TIP. A CAÑ"/>
      <sheetName val="CASA TIP. B CAÑA"/>
      <sheetName val="CASA TIP. C CAÑA"/>
      <sheetName val="CASA TIP. D CAÑA"/>
      <sheetName val="PAGO DE IDSS"/>
      <sheetName val="RESUMEN DE CUB."/>
      <sheetName val="RS. DE COSTO DE V."/>
      <sheetName val="CALC.PREST BNV."/>
      <sheetName val="INCREMENTO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TICIPO 20%"/>
      <sheetName val="PRECIOS MAT."/>
      <sheetName val="ALMACEN ARCHIVOS cub 1"/>
      <sheetName val="ALMACEN ARCHIVOS PRESP"/>
      <sheetName val="Presup Iluminacion "/>
      <sheetName val=" Garita cub 1"/>
      <sheetName val="Presup. Garita"/>
      <sheetName val="MANO DE OBRA"/>
      <sheetName val="COSTOS UNI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 AREAS EXTERIORES CUB 1"/>
      <sheetName val=" PRESP AREAS EXTERIORES"/>
      <sheetName val=" MURO PERIMETRAL CUB 1"/>
      <sheetName val=" PRESP. MURO PERIMETRAL"/>
      <sheetName val="Avance"/>
      <sheetName val="CUB limpieza calles"/>
      <sheetName val="CUB 1"/>
      <sheetName val="ANTICIPO 30%"/>
      <sheetName val="PRECIOS MAT."/>
      <sheetName val="ALMACEN ARCHIVOS CUB 1"/>
      <sheetName val="ALMACEN ARCHIVOS PRESP"/>
      <sheetName val="Iluminacion Cub 1"/>
      <sheetName val="Presup Iluminacion "/>
      <sheetName val=" Garita Cubic 1"/>
      <sheetName val="Presup. Garita"/>
      <sheetName val="MANO DE OBRA"/>
      <sheetName val="COSTOS UNI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2">
          <cell r="B6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98"/>
  <sheetViews>
    <sheetView showGridLines="0" tabSelected="1" zoomScalePageLayoutView="0" workbookViewId="0" topLeftCell="A162">
      <selection activeCell="A1" sqref="A1:G198"/>
    </sheetView>
  </sheetViews>
  <sheetFormatPr defaultColWidth="10.10546875" defaultRowHeight="15"/>
  <cols>
    <col min="1" max="1" width="8.99609375" style="2" customWidth="1"/>
    <col min="2" max="2" width="38.3359375" style="2" customWidth="1"/>
    <col min="3" max="3" width="5.77734375" style="2" customWidth="1"/>
    <col min="4" max="4" width="5.21484375" style="3" customWidth="1"/>
    <col min="5" max="5" width="9.88671875" style="3" customWidth="1"/>
    <col min="6" max="6" width="7.21484375" style="3" customWidth="1"/>
    <col min="7" max="7" width="8.3359375" style="3" customWidth="1"/>
    <col min="8" max="8" width="4.21484375" style="4" customWidth="1"/>
    <col min="9" max="9" width="5.88671875" style="4" customWidth="1"/>
    <col min="10" max="10" width="10.3359375" style="4" customWidth="1"/>
    <col min="11" max="11" width="8.6640625" style="4" customWidth="1"/>
    <col min="12" max="12" width="8.99609375" style="4" customWidth="1"/>
    <col min="13" max="13" width="9.21484375" style="4" customWidth="1"/>
    <col min="14" max="14" width="9.6640625" style="5" customWidth="1"/>
    <col min="15" max="16" width="10.10546875" style="5" customWidth="1"/>
    <col min="17" max="17" width="4.5546875" style="5" customWidth="1"/>
    <col min="18" max="18" width="5.4453125" style="5" customWidth="1"/>
    <col min="19" max="19" width="8.10546875" style="5" customWidth="1"/>
    <col min="20" max="20" width="9.21484375" style="5" customWidth="1"/>
    <col min="21" max="21" width="10.10546875" style="5" customWidth="1"/>
    <col min="22" max="22" width="11.88671875" style="5" customWidth="1"/>
    <col min="23" max="28" width="10.10546875" style="5" customWidth="1"/>
    <col min="29" max="16384" width="10.10546875" style="2" customWidth="1"/>
  </cols>
  <sheetData>
    <row r="1" ht="15"/>
    <row r="2" ht="15">
      <c r="F2" s="6">
        <v>1</v>
      </c>
    </row>
    <row r="3" ht="15"/>
    <row r="4" ht="15"/>
    <row r="5" ht="15"/>
    <row r="7" spans="1:6" ht="11.25" customHeight="1">
      <c r="A7" s="7"/>
      <c r="B7" s="7"/>
      <c r="D7" s="8" t="s">
        <v>0</v>
      </c>
      <c r="E7" s="8"/>
      <c r="F7" s="3" t="s">
        <v>1</v>
      </c>
    </row>
    <row r="8" spans="1:6" ht="11.25" customHeight="1">
      <c r="A8" s="7" t="s">
        <v>2</v>
      </c>
      <c r="B8" s="7" t="s">
        <v>3</v>
      </c>
      <c r="D8" s="8" t="s">
        <v>4</v>
      </c>
      <c r="E8" s="8"/>
      <c r="F8" s="3" t="s">
        <v>5</v>
      </c>
    </row>
    <row r="9" spans="1:7" ht="15">
      <c r="A9" s="7" t="s">
        <v>6</v>
      </c>
      <c r="B9" s="7" t="s">
        <v>7</v>
      </c>
      <c r="D9" s="8" t="s">
        <v>8</v>
      </c>
      <c r="E9" s="8"/>
      <c r="F9" s="9">
        <v>42903</v>
      </c>
      <c r="G9" s="10"/>
    </row>
    <row r="10" spans="1:7" ht="15">
      <c r="A10" s="102" t="s">
        <v>9</v>
      </c>
      <c r="B10" s="102"/>
      <c r="C10" s="102"/>
      <c r="D10" s="102"/>
      <c r="E10" s="102"/>
      <c r="F10" s="102"/>
      <c r="G10" s="102"/>
    </row>
    <row r="11" spans="1:45" ht="9.75">
      <c r="A11" s="11" t="s">
        <v>10</v>
      </c>
      <c r="B11" s="12" t="s">
        <v>11</v>
      </c>
      <c r="C11" s="13" t="s">
        <v>12</v>
      </c>
      <c r="D11" s="14" t="s">
        <v>13</v>
      </c>
      <c r="E11" s="14" t="s">
        <v>14</v>
      </c>
      <c r="F11" s="14" t="s">
        <v>15</v>
      </c>
      <c r="G11" s="15" t="s">
        <v>16</v>
      </c>
      <c r="H11" s="16"/>
      <c r="I11" s="17"/>
      <c r="J11" s="18"/>
      <c r="K11" s="18"/>
      <c r="L11" s="18"/>
      <c r="M11" s="18"/>
      <c r="N11" s="18"/>
      <c r="Q11" s="103"/>
      <c r="R11" s="103"/>
      <c r="S11" s="103"/>
      <c r="T11" s="17"/>
      <c r="U11" s="18"/>
      <c r="V11" s="18"/>
      <c r="W11" s="18"/>
      <c r="X11" s="18"/>
      <c r="Y11" s="18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ht="9.75">
      <c r="A12" s="20">
        <v>100</v>
      </c>
      <c r="B12" s="20" t="s">
        <v>17</v>
      </c>
      <c r="C12" s="21"/>
      <c r="D12" s="22"/>
      <c r="E12" s="22"/>
      <c r="F12" s="22"/>
      <c r="G12" s="22"/>
      <c r="H12" s="5"/>
      <c r="I12" s="5"/>
      <c r="J12" s="24"/>
      <c r="K12" s="24"/>
      <c r="L12" s="24"/>
      <c r="M12" s="24"/>
      <c r="N12" s="24"/>
      <c r="Q12" s="23"/>
      <c r="R12" s="23"/>
      <c r="U12" s="24"/>
      <c r="V12" s="24"/>
      <c r="W12" s="24"/>
      <c r="X12" s="24"/>
      <c r="Y12" s="24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ht="9.75">
      <c r="A13" s="2">
        <f>A12+1</f>
        <v>101</v>
      </c>
      <c r="B13" s="25" t="s">
        <v>18</v>
      </c>
      <c r="C13" s="26">
        <v>1</v>
      </c>
      <c r="D13" s="27" t="s">
        <v>19</v>
      </c>
      <c r="E13" s="28"/>
      <c r="F13" s="3">
        <f>E13*C13</f>
        <v>0</v>
      </c>
      <c r="H13" s="5"/>
      <c r="I13" s="5"/>
      <c r="J13" s="24"/>
      <c r="K13" s="24"/>
      <c r="L13" s="24"/>
      <c r="M13" s="24"/>
      <c r="N13" s="24"/>
      <c r="Q13" s="23"/>
      <c r="R13" s="23"/>
      <c r="U13" s="24"/>
      <c r="V13" s="24"/>
      <c r="W13" s="24"/>
      <c r="X13" s="24"/>
      <c r="Y13" s="24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ht="9.75">
      <c r="A14" s="29">
        <f>+A13+1</f>
        <v>102</v>
      </c>
      <c r="B14" s="30" t="s">
        <v>20</v>
      </c>
      <c r="C14" s="26">
        <v>1</v>
      </c>
      <c r="D14" s="31" t="s">
        <v>19</v>
      </c>
      <c r="F14" s="3">
        <f>E14*C14</f>
        <v>0</v>
      </c>
      <c r="H14" s="5"/>
      <c r="I14" s="5"/>
      <c r="J14" s="24"/>
      <c r="K14" s="24"/>
      <c r="L14" s="24"/>
      <c r="M14" s="24"/>
      <c r="N14" s="24"/>
      <c r="Q14" s="23"/>
      <c r="R14" s="23"/>
      <c r="U14" s="24"/>
      <c r="V14" s="24"/>
      <c r="W14" s="24"/>
      <c r="X14" s="24"/>
      <c r="Y14" s="24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ht="9.75">
      <c r="A15" s="2">
        <f>+A14+1</f>
        <v>103</v>
      </c>
      <c r="B15" s="30" t="s">
        <v>21</v>
      </c>
      <c r="C15" s="32">
        <f>241.6+33.26</f>
        <v>274.86</v>
      </c>
      <c r="D15" s="31" t="s">
        <v>22</v>
      </c>
      <c r="F15" s="3">
        <f>E15*C15</f>
        <v>0</v>
      </c>
      <c r="H15" s="5"/>
      <c r="I15" s="5"/>
      <c r="J15" s="24"/>
      <c r="K15" s="24"/>
      <c r="L15" s="24"/>
      <c r="M15" s="24"/>
      <c r="N15" s="24"/>
      <c r="Q15" s="23"/>
      <c r="R15" s="23"/>
      <c r="U15" s="24"/>
      <c r="V15" s="24"/>
      <c r="W15" s="24"/>
      <c r="X15" s="24"/>
      <c r="Y15" s="24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ht="9.75">
      <c r="A16" s="2">
        <f>+A15+1</f>
        <v>104</v>
      </c>
      <c r="B16" s="30" t="s">
        <v>23</v>
      </c>
      <c r="C16" s="32">
        <f>+C15*0.6+192</f>
        <v>356.916</v>
      </c>
      <c r="D16" s="31" t="s">
        <v>24</v>
      </c>
      <c r="F16" s="3">
        <f>E16*C16</f>
        <v>0</v>
      </c>
      <c r="H16" s="5"/>
      <c r="I16" s="5"/>
      <c r="J16" s="24"/>
      <c r="K16" s="24"/>
      <c r="L16" s="24"/>
      <c r="M16" s="24"/>
      <c r="N16" s="24"/>
      <c r="Q16" s="23"/>
      <c r="R16" s="23"/>
      <c r="U16" s="24"/>
      <c r="V16" s="24"/>
      <c r="W16" s="24"/>
      <c r="X16" s="24"/>
      <c r="Y16" s="24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ht="9.75">
      <c r="A17" s="2">
        <f>+A16+1</f>
        <v>105</v>
      </c>
      <c r="B17" s="30" t="s">
        <v>25</v>
      </c>
      <c r="C17" s="32">
        <v>2818.55</v>
      </c>
      <c r="D17" s="31" t="s">
        <v>24</v>
      </c>
      <c r="F17" s="3">
        <f>E17*C17</f>
        <v>0</v>
      </c>
      <c r="H17" s="5"/>
      <c r="I17" s="5"/>
      <c r="J17" s="24"/>
      <c r="K17" s="24"/>
      <c r="L17" s="24"/>
      <c r="M17" s="24"/>
      <c r="N17" s="24"/>
      <c r="Q17" s="23"/>
      <c r="R17" s="23"/>
      <c r="U17" s="24"/>
      <c r="V17" s="24"/>
      <c r="W17" s="24"/>
      <c r="X17" s="24"/>
      <c r="Y17" s="24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4:45" ht="9.75">
      <c r="D18" s="31"/>
      <c r="F18" s="7">
        <v>100</v>
      </c>
      <c r="G18" s="33">
        <f>SUM(F13:F17)</f>
        <v>0</v>
      </c>
      <c r="H18" s="5"/>
      <c r="I18" s="5"/>
      <c r="J18" s="24"/>
      <c r="K18" s="24"/>
      <c r="L18" s="24"/>
      <c r="M18" s="24"/>
      <c r="N18" s="24"/>
      <c r="Q18" s="23"/>
      <c r="R18" s="23"/>
      <c r="U18" s="24"/>
      <c r="V18" s="24"/>
      <c r="W18" s="24"/>
      <c r="X18" s="24"/>
      <c r="Y18" s="24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4:45" ht="9.75">
      <c r="D19" s="31"/>
      <c r="F19" s="7"/>
      <c r="G19" s="34"/>
      <c r="H19" s="5"/>
      <c r="I19" s="5"/>
      <c r="J19" s="24"/>
      <c r="K19" s="24"/>
      <c r="L19" s="24"/>
      <c r="M19" s="24"/>
      <c r="N19" s="24"/>
      <c r="Q19" s="23"/>
      <c r="R19" s="23"/>
      <c r="U19" s="24"/>
      <c r="V19" s="24"/>
      <c r="W19" s="24"/>
      <c r="X19" s="24"/>
      <c r="Y19" s="24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ht="9.75">
      <c r="A20" s="20">
        <v>200</v>
      </c>
      <c r="B20" s="20" t="s">
        <v>26</v>
      </c>
      <c r="C20" s="21"/>
      <c r="D20" s="35"/>
      <c r="E20" s="22"/>
      <c r="F20" s="20"/>
      <c r="G20" s="22"/>
      <c r="H20" s="5"/>
      <c r="I20" s="5"/>
      <c r="J20" s="24"/>
      <c r="K20" s="24"/>
      <c r="L20" s="24"/>
      <c r="M20" s="24"/>
      <c r="N20" s="24"/>
      <c r="Q20" s="23"/>
      <c r="R20" s="23"/>
      <c r="U20" s="24"/>
      <c r="V20" s="24"/>
      <c r="W20" s="24"/>
      <c r="X20" s="24"/>
      <c r="Y20" s="24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ht="9.75">
      <c r="A21" s="29">
        <f aca="true" t="shared" si="0" ref="A21:A28">A20+1</f>
        <v>201</v>
      </c>
      <c r="B21" s="25" t="s">
        <v>27</v>
      </c>
      <c r="C21" s="26">
        <f>5000*0.45</f>
        <v>2250</v>
      </c>
      <c r="D21" s="27" t="s">
        <v>28</v>
      </c>
      <c r="E21" s="28"/>
      <c r="F21" s="28">
        <f aca="true" t="shared" si="1" ref="F21:F28">E21*C21</f>
        <v>0</v>
      </c>
      <c r="G21" s="2"/>
      <c r="H21" s="2"/>
      <c r="I21" s="2"/>
      <c r="J21" s="24"/>
      <c r="K21" s="24"/>
      <c r="L21" s="24"/>
      <c r="M21" s="24"/>
      <c r="N21" s="24"/>
      <c r="Q21" s="23"/>
      <c r="R21" s="23"/>
      <c r="U21" s="24"/>
      <c r="V21" s="24"/>
      <c r="W21" s="24"/>
      <c r="X21" s="24"/>
      <c r="Y21" s="24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ht="10.5" customHeight="1">
      <c r="A22" s="29">
        <f t="shared" si="0"/>
        <v>202</v>
      </c>
      <c r="B22" s="25" t="s">
        <v>29</v>
      </c>
      <c r="C22" s="26">
        <f>3450*1.5</f>
        <v>5175</v>
      </c>
      <c r="D22" s="27" t="s">
        <v>28</v>
      </c>
      <c r="E22" s="28"/>
      <c r="F22" s="28">
        <f t="shared" si="1"/>
        <v>0</v>
      </c>
      <c r="G22" s="2"/>
      <c r="H22" s="26"/>
      <c r="I22" s="2"/>
      <c r="J22" s="24"/>
      <c r="K22" s="24"/>
      <c r="L22" s="24"/>
      <c r="M22" s="24"/>
      <c r="N22" s="24"/>
      <c r="Q22" s="23"/>
      <c r="R22" s="23"/>
      <c r="U22" s="24"/>
      <c r="V22" s="24"/>
      <c r="W22" s="24"/>
      <c r="X22" s="24"/>
      <c r="Y22" s="24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ht="9.75">
      <c r="A23" s="29">
        <f t="shared" si="0"/>
        <v>203</v>
      </c>
      <c r="B23" s="30" t="s">
        <v>30</v>
      </c>
      <c r="C23" s="32">
        <f>3*3*1.5*45</f>
        <v>607.5</v>
      </c>
      <c r="D23" s="31" t="s">
        <v>28</v>
      </c>
      <c r="F23" s="28">
        <f t="shared" si="1"/>
        <v>0</v>
      </c>
      <c r="G23" s="36"/>
      <c r="H23" s="2"/>
      <c r="I23" s="2"/>
      <c r="J23" s="24"/>
      <c r="K23" s="24"/>
      <c r="L23" s="24"/>
      <c r="M23" s="24"/>
      <c r="N23" s="24"/>
      <c r="Q23" s="23"/>
      <c r="R23" s="23"/>
      <c r="U23" s="24"/>
      <c r="V23" s="24"/>
      <c r="W23" s="24"/>
      <c r="X23" s="24"/>
      <c r="Y23" s="24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ht="9.75">
      <c r="A24" s="29">
        <f t="shared" si="0"/>
        <v>204</v>
      </c>
      <c r="B24" s="30" t="s">
        <v>31</v>
      </c>
      <c r="C24" s="32">
        <f>(274+33*16)*0.8*0.6</f>
        <v>384.96</v>
      </c>
      <c r="D24" s="31" t="s">
        <v>28</v>
      </c>
      <c r="E24" s="32"/>
      <c r="F24" s="28">
        <f t="shared" si="1"/>
        <v>0</v>
      </c>
      <c r="G24" s="2"/>
      <c r="H24" s="2"/>
      <c r="I24" s="2"/>
      <c r="J24" s="24"/>
      <c r="K24" s="24"/>
      <c r="L24" s="24"/>
      <c r="M24" s="24"/>
      <c r="N24" s="24"/>
      <c r="Q24" s="23"/>
      <c r="R24" s="23"/>
      <c r="U24" s="24"/>
      <c r="V24" s="24"/>
      <c r="W24" s="24"/>
      <c r="X24" s="24"/>
      <c r="Y24" s="24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ht="9.75">
      <c r="A25" s="29">
        <f t="shared" si="0"/>
        <v>205</v>
      </c>
      <c r="B25" s="30" t="s">
        <v>32</v>
      </c>
      <c r="C25" s="32">
        <f>+C22*1.3</f>
        <v>6727.5</v>
      </c>
      <c r="D25" s="31" t="s">
        <v>33</v>
      </c>
      <c r="F25" s="28">
        <f t="shared" si="1"/>
        <v>0</v>
      </c>
      <c r="G25" s="2"/>
      <c r="H25" s="2"/>
      <c r="I25" s="2"/>
      <c r="J25" s="24"/>
      <c r="K25" s="24"/>
      <c r="L25" s="24"/>
      <c r="M25" s="24"/>
      <c r="N25" s="24"/>
      <c r="Q25" s="23"/>
      <c r="R25" s="23"/>
      <c r="U25" s="24"/>
      <c r="V25" s="24"/>
      <c r="W25" s="24"/>
      <c r="X25" s="24"/>
      <c r="Y25" s="24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ht="9.75">
      <c r="A26" s="29">
        <f t="shared" si="0"/>
        <v>206</v>
      </c>
      <c r="B26" s="37" t="s">
        <v>34</v>
      </c>
      <c r="C26" s="32">
        <f>(2815*0.6)+(2200*1)</f>
        <v>3889</v>
      </c>
      <c r="D26" s="31" t="s">
        <v>35</v>
      </c>
      <c r="F26" s="28">
        <f t="shared" si="1"/>
        <v>0</v>
      </c>
      <c r="G26" s="2"/>
      <c r="H26" s="2"/>
      <c r="I26" s="2"/>
      <c r="J26" s="24"/>
      <c r="K26" s="24"/>
      <c r="L26" s="24"/>
      <c r="M26" s="24"/>
      <c r="N26" s="24"/>
      <c r="Q26" s="23"/>
      <c r="R26" s="23"/>
      <c r="U26" s="24"/>
      <c r="V26" s="24"/>
      <c r="W26" s="24"/>
      <c r="X26" s="24"/>
      <c r="Y26" s="24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ht="9.75">
      <c r="A27" s="29">
        <f t="shared" si="0"/>
        <v>207</v>
      </c>
      <c r="B27" s="37" t="s">
        <v>36</v>
      </c>
      <c r="C27" s="32">
        <f>C26</f>
        <v>3889</v>
      </c>
      <c r="D27" s="31" t="str">
        <f>D26</f>
        <v>M3C</v>
      </c>
      <c r="F27" s="28">
        <f t="shared" si="1"/>
        <v>0</v>
      </c>
      <c r="G27" s="2"/>
      <c r="H27" s="2"/>
      <c r="I27" s="2"/>
      <c r="J27" s="24"/>
      <c r="K27" s="24"/>
      <c r="L27" s="24"/>
      <c r="M27" s="24"/>
      <c r="N27" s="24"/>
      <c r="Q27" s="23"/>
      <c r="R27" s="23"/>
      <c r="U27" s="24"/>
      <c r="V27" s="24"/>
      <c r="W27" s="24"/>
      <c r="X27" s="24"/>
      <c r="Y27" s="24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ht="9.75">
      <c r="A28" s="29">
        <f t="shared" si="0"/>
        <v>208</v>
      </c>
      <c r="B28" s="30" t="s">
        <v>37</v>
      </c>
      <c r="C28" s="32">
        <v>3920</v>
      </c>
      <c r="D28" s="31" t="s">
        <v>24</v>
      </c>
      <c r="E28" s="32"/>
      <c r="F28" s="28">
        <f t="shared" si="1"/>
        <v>0</v>
      </c>
      <c r="G28" s="2"/>
      <c r="H28" s="2"/>
      <c r="I28" s="2"/>
      <c r="J28" s="24"/>
      <c r="K28" s="24"/>
      <c r="L28" s="24"/>
      <c r="M28" s="24"/>
      <c r="N28" s="24"/>
      <c r="Q28" s="23"/>
      <c r="R28" s="23"/>
      <c r="U28" s="24"/>
      <c r="V28" s="24"/>
      <c r="W28" s="24"/>
      <c r="X28" s="24"/>
      <c r="Y28" s="24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4:45" ht="9.75">
      <c r="D29" s="31"/>
      <c r="F29" s="7">
        <v>200</v>
      </c>
      <c r="G29" s="33">
        <f>SUM(F21:F28)</f>
        <v>0</v>
      </c>
      <c r="H29" s="5"/>
      <c r="I29" s="5"/>
      <c r="J29" s="24"/>
      <c r="K29" s="24"/>
      <c r="L29" s="24"/>
      <c r="M29" s="24"/>
      <c r="N29" s="24"/>
      <c r="Q29" s="23"/>
      <c r="R29" s="23"/>
      <c r="U29" s="24"/>
      <c r="V29" s="24"/>
      <c r="W29" s="24"/>
      <c r="X29" s="24"/>
      <c r="Y29" s="24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4:45" ht="9.75">
      <c r="D30" s="31"/>
      <c r="F30" s="7"/>
      <c r="H30" s="5"/>
      <c r="I30" s="5"/>
      <c r="J30" s="24"/>
      <c r="K30" s="24"/>
      <c r="L30" s="24"/>
      <c r="M30" s="24"/>
      <c r="N30" s="24"/>
      <c r="Q30" s="23"/>
      <c r="R30" s="23"/>
      <c r="U30" s="24"/>
      <c r="V30" s="24"/>
      <c r="W30" s="24"/>
      <c r="X30" s="24"/>
      <c r="Y30" s="24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ht="9.75">
      <c r="A31" s="20">
        <v>300</v>
      </c>
      <c r="B31" s="20" t="s">
        <v>38</v>
      </c>
      <c r="C31" s="21"/>
      <c r="D31" s="35"/>
      <c r="E31" s="22"/>
      <c r="F31" s="20"/>
      <c r="G31" s="22"/>
      <c r="H31" s="5"/>
      <c r="I31" s="5"/>
      <c r="J31" s="24"/>
      <c r="K31" s="24"/>
      <c r="L31" s="24"/>
      <c r="M31" s="24"/>
      <c r="N31" s="24"/>
      <c r="Q31" s="23"/>
      <c r="R31" s="23"/>
      <c r="U31" s="24"/>
      <c r="V31" s="24"/>
      <c r="W31" s="24"/>
      <c r="X31" s="24"/>
      <c r="Y31" s="24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ht="9.75">
      <c r="A32" s="2">
        <f aca="true" t="shared" si="2" ref="A32:A44">A31+1</f>
        <v>301</v>
      </c>
      <c r="B32" s="30" t="s">
        <v>39</v>
      </c>
      <c r="C32" s="26">
        <v>5</v>
      </c>
      <c r="D32" s="31" t="s">
        <v>28</v>
      </c>
      <c r="E32" s="32"/>
      <c r="F32" s="3">
        <f aca="true" t="shared" si="3" ref="F32:F44">E32*C32</f>
        <v>0</v>
      </c>
      <c r="H32" s="5"/>
      <c r="I32" s="5"/>
      <c r="J32" s="24"/>
      <c r="K32" s="24"/>
      <c r="L32" s="24"/>
      <c r="M32" s="24"/>
      <c r="N32" s="24"/>
      <c r="Q32" s="23"/>
      <c r="R32" s="23"/>
      <c r="U32" s="24"/>
      <c r="V32" s="24"/>
      <c r="W32" s="24"/>
      <c r="X32" s="24"/>
      <c r="Y32" s="24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ht="9.75">
      <c r="A33" s="2">
        <f t="shared" si="2"/>
        <v>302</v>
      </c>
      <c r="B33" s="30" t="s">
        <v>40</v>
      </c>
      <c r="C33" s="26">
        <f>3.5*3.5*0.5*45</f>
        <v>275.625</v>
      </c>
      <c r="D33" s="31" t="s">
        <v>28</v>
      </c>
      <c r="E33" s="32"/>
      <c r="F33" s="3">
        <f t="shared" si="3"/>
        <v>0</v>
      </c>
      <c r="H33" s="5"/>
      <c r="I33" s="5"/>
      <c r="J33" s="24"/>
      <c r="K33" s="24"/>
      <c r="L33" s="24"/>
      <c r="M33" s="24"/>
      <c r="N33" s="24"/>
      <c r="Q33" s="23"/>
      <c r="R33" s="23"/>
      <c r="U33" s="24"/>
      <c r="V33" s="24"/>
      <c r="W33" s="24"/>
      <c r="X33" s="24"/>
      <c r="Y33" s="24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ht="9.75">
      <c r="A34" s="2">
        <f t="shared" si="2"/>
        <v>303</v>
      </c>
      <c r="B34" s="38" t="s">
        <v>41</v>
      </c>
      <c r="C34" s="26">
        <f>(274*0.6*0.3)+(66.21*0.6*0.3)</f>
        <v>61.2378</v>
      </c>
      <c r="D34" s="39" t="s">
        <v>28</v>
      </c>
      <c r="E34" s="40"/>
      <c r="F34" s="40">
        <f t="shared" si="3"/>
        <v>0</v>
      </c>
      <c r="H34" s="5"/>
      <c r="I34" s="5"/>
      <c r="J34" s="24"/>
      <c r="K34" s="24"/>
      <c r="L34" s="24"/>
      <c r="M34" s="24"/>
      <c r="N34" s="24"/>
      <c r="Q34" s="23"/>
      <c r="R34" s="23"/>
      <c r="U34" s="24"/>
      <c r="V34" s="24"/>
      <c r="W34" s="24"/>
      <c r="X34" s="24"/>
      <c r="Y34" s="24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ht="9.75">
      <c r="A35" s="2">
        <f t="shared" si="2"/>
        <v>304</v>
      </c>
      <c r="B35" s="30" t="s">
        <v>42</v>
      </c>
      <c r="C35" s="32">
        <f>1.5*0.5*0.5*45</f>
        <v>16.875</v>
      </c>
      <c r="D35" s="31" t="s">
        <v>13</v>
      </c>
      <c r="E35" s="32"/>
      <c r="F35" s="3">
        <f t="shared" si="3"/>
        <v>0</v>
      </c>
      <c r="H35" s="5"/>
      <c r="I35" s="5"/>
      <c r="J35" s="24"/>
      <c r="K35" s="24"/>
      <c r="L35" s="24"/>
      <c r="M35" s="24"/>
      <c r="N35" s="24"/>
      <c r="Q35" s="23"/>
      <c r="R35" s="23"/>
      <c r="U35" s="24"/>
      <c r="V35" s="24"/>
      <c r="W35" s="24"/>
      <c r="X35" s="24"/>
      <c r="Y35" s="24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1:45" ht="9.75">
      <c r="A36" s="2">
        <f t="shared" si="2"/>
        <v>305</v>
      </c>
      <c r="B36" s="41" t="s">
        <v>43</v>
      </c>
      <c r="C36" s="32">
        <v>45</v>
      </c>
      <c r="D36" s="42" t="s">
        <v>13</v>
      </c>
      <c r="E36" s="32"/>
      <c r="F36" s="3">
        <f t="shared" si="3"/>
        <v>0</v>
      </c>
      <c r="G36" s="2"/>
      <c r="H36" s="5"/>
      <c r="I36" s="5"/>
      <c r="J36" s="24"/>
      <c r="K36" s="24"/>
      <c r="L36" s="24"/>
      <c r="M36" s="24"/>
      <c r="N36" s="24"/>
      <c r="Q36" s="23"/>
      <c r="R36" s="23"/>
      <c r="U36" s="24"/>
      <c r="V36" s="24"/>
      <c r="W36" s="24"/>
      <c r="X36" s="24"/>
      <c r="Y36" s="24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ht="9.75">
      <c r="A37" s="2">
        <f t="shared" si="2"/>
        <v>306</v>
      </c>
      <c r="B37" s="30" t="s">
        <v>44</v>
      </c>
      <c r="C37" s="32">
        <v>18.5</v>
      </c>
      <c r="D37" s="31" t="s">
        <v>28</v>
      </c>
      <c r="E37" s="32"/>
      <c r="F37" s="3">
        <f t="shared" si="3"/>
        <v>0</v>
      </c>
      <c r="H37" s="5"/>
      <c r="I37" s="5"/>
      <c r="J37" s="24"/>
      <c r="K37" s="24"/>
      <c r="L37" s="24"/>
      <c r="M37" s="24"/>
      <c r="N37" s="24"/>
      <c r="Q37" s="23"/>
      <c r="R37" s="23"/>
      <c r="U37" s="24"/>
      <c r="V37" s="24"/>
      <c r="W37" s="24"/>
      <c r="X37" s="24"/>
      <c r="Y37" s="24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ht="9.75">
      <c r="A38" s="2">
        <f t="shared" si="2"/>
        <v>307</v>
      </c>
      <c r="B38" s="30" t="s">
        <v>45</v>
      </c>
      <c r="C38" s="32">
        <v>24.66</v>
      </c>
      <c r="D38" s="31" t="s">
        <v>28</v>
      </c>
      <c r="E38" s="32"/>
      <c r="F38" s="3">
        <f t="shared" si="3"/>
        <v>0</v>
      </c>
      <c r="H38" s="5"/>
      <c r="I38" s="5"/>
      <c r="J38" s="24"/>
      <c r="K38" s="24"/>
      <c r="L38" s="24"/>
      <c r="M38" s="24"/>
      <c r="N38" s="24"/>
      <c r="Q38" s="23"/>
      <c r="R38" s="23"/>
      <c r="U38" s="24"/>
      <c r="V38" s="24"/>
      <c r="W38" s="24"/>
      <c r="X38" s="24"/>
      <c r="Y38" s="24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ht="9.75">
      <c r="A39" s="2">
        <f t="shared" si="2"/>
        <v>308</v>
      </c>
      <c r="B39" s="30" t="s">
        <v>46</v>
      </c>
      <c r="C39" s="32">
        <v>5.6</v>
      </c>
      <c r="D39" s="31" t="s">
        <v>28</v>
      </c>
      <c r="E39" s="32"/>
      <c r="F39" s="3">
        <f t="shared" si="3"/>
        <v>0</v>
      </c>
      <c r="H39" s="5"/>
      <c r="I39" s="5"/>
      <c r="J39" s="24"/>
      <c r="K39" s="24"/>
      <c r="L39" s="24"/>
      <c r="M39" s="24"/>
      <c r="N39" s="24"/>
      <c r="Q39" s="23"/>
      <c r="R39" s="23"/>
      <c r="U39" s="24"/>
      <c r="V39" s="24"/>
      <c r="W39" s="24"/>
      <c r="X39" s="24"/>
      <c r="Y39" s="24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ht="9.75">
      <c r="A40" s="2">
        <f t="shared" si="2"/>
        <v>309</v>
      </c>
      <c r="B40" s="30" t="s">
        <v>47</v>
      </c>
      <c r="C40" s="26">
        <f>83.36*0.3*0.3</f>
        <v>7.5024</v>
      </c>
      <c r="D40" s="31" t="s">
        <v>28</v>
      </c>
      <c r="E40" s="32"/>
      <c r="F40" s="3">
        <f t="shared" si="3"/>
        <v>0</v>
      </c>
      <c r="H40" s="5"/>
      <c r="I40" s="5"/>
      <c r="J40" s="24"/>
      <c r="K40" s="24"/>
      <c r="L40" s="24"/>
      <c r="M40" s="24"/>
      <c r="N40" s="24"/>
      <c r="Q40" s="23"/>
      <c r="R40" s="23"/>
      <c r="U40" s="24"/>
      <c r="V40" s="24"/>
      <c r="W40" s="24"/>
      <c r="X40" s="24"/>
      <c r="Y40" s="24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0" ht="9.75">
      <c r="A41" s="2">
        <f t="shared" si="2"/>
        <v>310</v>
      </c>
      <c r="B41" s="38" t="s">
        <v>48</v>
      </c>
      <c r="C41" s="26">
        <v>2815</v>
      </c>
      <c r="D41" s="39" t="s">
        <v>24</v>
      </c>
      <c r="E41" s="40"/>
      <c r="F41" s="40">
        <f t="shared" si="3"/>
        <v>0</v>
      </c>
      <c r="H41" s="24"/>
      <c r="I41" s="24"/>
      <c r="J41" s="5"/>
      <c r="K41" s="5"/>
      <c r="L41" s="23"/>
      <c r="M41" s="23"/>
      <c r="P41" s="24"/>
      <c r="Q41" s="24"/>
      <c r="R41" s="24"/>
      <c r="S41" s="24"/>
      <c r="T41" s="24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5" ht="9.75">
      <c r="A42" s="2">
        <f t="shared" si="2"/>
        <v>311</v>
      </c>
      <c r="B42" s="30" t="s">
        <v>49</v>
      </c>
      <c r="C42" s="32">
        <f>+(15*12.5)*1.2</f>
        <v>225</v>
      </c>
      <c r="D42" s="31" t="s">
        <v>24</v>
      </c>
      <c r="E42" s="32"/>
      <c r="F42" s="3">
        <f t="shared" si="3"/>
        <v>0</v>
      </c>
      <c r="H42" s="5"/>
      <c r="I42" s="5"/>
      <c r="J42" s="24"/>
      <c r="K42" s="24"/>
      <c r="L42" s="24"/>
      <c r="M42" s="24"/>
      <c r="N42" s="24"/>
      <c r="Q42" s="23"/>
      <c r="R42" s="23"/>
      <c r="U42" s="24"/>
      <c r="V42" s="24"/>
      <c r="W42" s="24"/>
      <c r="X42" s="24"/>
      <c r="Y42" s="24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1:45" ht="9.75">
      <c r="A43" s="2">
        <f t="shared" si="2"/>
        <v>312</v>
      </c>
      <c r="B43" s="30" t="s">
        <v>50</v>
      </c>
      <c r="C43" s="32">
        <v>410</v>
      </c>
      <c r="D43" s="31" t="s">
        <v>24</v>
      </c>
      <c r="E43" s="32"/>
      <c r="F43" s="3">
        <f t="shared" si="3"/>
        <v>0</v>
      </c>
      <c r="H43" s="5"/>
      <c r="I43" s="5"/>
      <c r="J43" s="24"/>
      <c r="K43" s="24"/>
      <c r="L43" s="24"/>
      <c r="M43" s="24"/>
      <c r="N43" s="24"/>
      <c r="Q43" s="23"/>
      <c r="R43" s="23"/>
      <c r="U43" s="24"/>
      <c r="V43" s="24"/>
      <c r="W43" s="24"/>
      <c r="X43" s="24"/>
      <c r="Y43" s="24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1:45" ht="9.75">
      <c r="A44" s="2">
        <f t="shared" si="2"/>
        <v>313</v>
      </c>
      <c r="B44" s="30" t="s">
        <v>51</v>
      </c>
      <c r="C44" s="32">
        <f>(84*4)</f>
        <v>336</v>
      </c>
      <c r="D44" s="31" t="s">
        <v>24</v>
      </c>
      <c r="E44" s="32"/>
      <c r="F44" s="3">
        <f t="shared" si="3"/>
        <v>0</v>
      </c>
      <c r="H44" s="5"/>
      <c r="I44" s="5"/>
      <c r="J44" s="24"/>
      <c r="K44" s="24"/>
      <c r="L44" s="24"/>
      <c r="M44" s="24"/>
      <c r="N44" s="24"/>
      <c r="Q44" s="23"/>
      <c r="R44" s="23"/>
      <c r="U44" s="24"/>
      <c r="V44" s="24"/>
      <c r="W44" s="24"/>
      <c r="X44" s="24"/>
      <c r="Y44" s="24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3:45" ht="9.75">
      <c r="C45" s="36"/>
      <c r="D45" s="31"/>
      <c r="F45" s="7">
        <f>A31</f>
        <v>300</v>
      </c>
      <c r="G45" s="33">
        <f>SUM(F32:F44)</f>
        <v>0</v>
      </c>
      <c r="H45" s="5"/>
      <c r="I45" s="5"/>
      <c r="J45" s="24"/>
      <c r="K45" s="24"/>
      <c r="L45" s="24"/>
      <c r="M45" s="24"/>
      <c r="N45" s="24"/>
      <c r="Q45" s="23"/>
      <c r="R45" s="23"/>
      <c r="U45" s="24"/>
      <c r="V45" s="24"/>
      <c r="W45" s="24"/>
      <c r="X45" s="24"/>
      <c r="Y45" s="24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6:45" ht="9.75">
      <c r="F46" s="7"/>
      <c r="G46" s="34"/>
      <c r="H46" s="5"/>
      <c r="I46" s="5"/>
      <c r="J46" s="24"/>
      <c r="K46" s="24"/>
      <c r="L46" s="24"/>
      <c r="M46" s="24"/>
      <c r="N46" s="24"/>
      <c r="Q46" s="23"/>
      <c r="R46" s="23"/>
      <c r="U46" s="24"/>
      <c r="V46" s="24"/>
      <c r="W46" s="24"/>
      <c r="X46" s="24"/>
      <c r="Y46" s="24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1:45" ht="9.75">
      <c r="A47" s="20">
        <v>400</v>
      </c>
      <c r="B47" s="20" t="s">
        <v>52</v>
      </c>
      <c r="C47" s="21"/>
      <c r="D47" s="22"/>
      <c r="E47" s="22"/>
      <c r="F47" s="22"/>
      <c r="G47" s="22"/>
      <c r="H47" s="5"/>
      <c r="I47" s="5"/>
      <c r="J47" s="24"/>
      <c r="K47" s="24"/>
      <c r="L47" s="24"/>
      <c r="M47" s="24"/>
      <c r="N47" s="24"/>
      <c r="Q47" s="23"/>
      <c r="R47" s="23"/>
      <c r="U47" s="24"/>
      <c r="V47" s="24"/>
      <c r="W47" s="24"/>
      <c r="X47" s="24"/>
      <c r="Y47" s="24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1:45" ht="9.75">
      <c r="A48" s="2">
        <f>+A47+1</f>
        <v>401</v>
      </c>
      <c r="B48" s="38" t="s">
        <v>53</v>
      </c>
      <c r="C48" s="43">
        <f>(274*1)+(66.21*1)</f>
        <v>340.21</v>
      </c>
      <c r="D48" s="39" t="s">
        <v>24</v>
      </c>
      <c r="E48" s="40"/>
      <c r="F48" s="40">
        <f>E48*C48</f>
        <v>0</v>
      </c>
      <c r="H48" s="5"/>
      <c r="I48" s="5"/>
      <c r="J48" s="24"/>
      <c r="K48" s="24"/>
      <c r="L48" s="24"/>
      <c r="M48" s="24"/>
      <c r="N48" s="24"/>
      <c r="Q48" s="23"/>
      <c r="R48" s="23"/>
      <c r="U48" s="24"/>
      <c r="V48" s="24"/>
      <c r="W48" s="24"/>
      <c r="X48" s="24"/>
      <c r="Y48" s="24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1:45" ht="9.75">
      <c r="A49" s="2">
        <f>+A48+1</f>
        <v>402</v>
      </c>
      <c r="B49" s="38" t="s">
        <v>54</v>
      </c>
      <c r="C49" s="43">
        <f>(274*3)+(66.21*3)</f>
        <v>1020.63</v>
      </c>
      <c r="D49" s="39" t="s">
        <v>24</v>
      </c>
      <c r="E49" s="40"/>
      <c r="F49" s="40">
        <f>E49*C49</f>
        <v>0</v>
      </c>
      <c r="H49" s="5"/>
      <c r="I49" s="5"/>
      <c r="J49" s="24"/>
      <c r="K49" s="24"/>
      <c r="L49" s="24"/>
      <c r="M49" s="24"/>
      <c r="N49" s="24"/>
      <c r="Q49" s="23"/>
      <c r="R49" s="23"/>
      <c r="U49" s="24"/>
      <c r="V49" s="24"/>
      <c r="W49" s="24"/>
      <c r="X49" s="24"/>
      <c r="Y49" s="24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1:45" ht="9.75">
      <c r="A50" s="2">
        <f>+A49+1</f>
        <v>403</v>
      </c>
      <c r="B50" s="30" t="s">
        <v>55</v>
      </c>
      <c r="C50" s="32">
        <f>+(183.27*2.6)</f>
        <v>476.50200000000007</v>
      </c>
      <c r="D50" s="31" t="s">
        <v>24</v>
      </c>
      <c r="E50" s="32"/>
      <c r="F50" s="3">
        <f>E50*C50</f>
        <v>0</v>
      </c>
      <c r="H50" s="5"/>
      <c r="I50" s="5"/>
      <c r="J50" s="24"/>
      <c r="K50" s="24"/>
      <c r="L50" s="24"/>
      <c r="M50" s="24"/>
      <c r="N50" s="24"/>
      <c r="Q50" s="23"/>
      <c r="R50" s="23"/>
      <c r="U50" s="24"/>
      <c r="V50" s="24"/>
      <c r="W50" s="24"/>
      <c r="X50" s="24"/>
      <c r="Y50" s="24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1:45" ht="9.75">
      <c r="A51" s="2">
        <f>+A50+1</f>
        <v>404</v>
      </c>
      <c r="B51" s="30" t="s">
        <v>56</v>
      </c>
      <c r="C51" s="32">
        <f>24.27*2.6</f>
        <v>63.102000000000004</v>
      </c>
      <c r="D51" s="31" t="s">
        <v>24</v>
      </c>
      <c r="E51" s="32"/>
      <c r="F51" s="3">
        <f>E51*C51</f>
        <v>0</v>
      </c>
      <c r="H51" s="5"/>
      <c r="I51" s="5"/>
      <c r="J51" s="24"/>
      <c r="K51" s="24"/>
      <c r="L51" s="24"/>
      <c r="M51" s="24"/>
      <c r="N51" s="24"/>
      <c r="Q51" s="23"/>
      <c r="R51" s="23"/>
      <c r="U51" s="24"/>
      <c r="V51" s="24"/>
      <c r="W51" s="24"/>
      <c r="X51" s="24"/>
      <c r="Y51" s="24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1:45" ht="9.75">
      <c r="A52" s="2">
        <f>+A51+1</f>
        <v>405</v>
      </c>
      <c r="B52" s="30" t="s">
        <v>57</v>
      </c>
      <c r="C52" s="32">
        <v>321.53</v>
      </c>
      <c r="D52" s="31" t="s">
        <v>24</v>
      </c>
      <c r="E52" s="32"/>
      <c r="F52" s="3">
        <f>E52*C52</f>
        <v>0</v>
      </c>
      <c r="H52" s="5"/>
      <c r="I52" s="5"/>
      <c r="J52" s="24"/>
      <c r="K52" s="24"/>
      <c r="L52" s="24"/>
      <c r="M52" s="24"/>
      <c r="N52" s="24"/>
      <c r="Q52" s="23"/>
      <c r="R52" s="23"/>
      <c r="U52" s="24"/>
      <c r="V52" s="24"/>
      <c r="W52" s="24"/>
      <c r="X52" s="24"/>
      <c r="Y52" s="24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6:45" ht="9.75">
      <c r="F53" s="7">
        <f>A47</f>
        <v>400</v>
      </c>
      <c r="G53" s="33">
        <f>SUM(F48:F52)</f>
        <v>0</v>
      </c>
      <c r="H53" s="5"/>
      <c r="I53" s="5"/>
      <c r="J53" s="24"/>
      <c r="K53" s="24"/>
      <c r="L53" s="24"/>
      <c r="M53" s="24"/>
      <c r="N53" s="24"/>
      <c r="Q53" s="23"/>
      <c r="R53" s="23"/>
      <c r="U53" s="24"/>
      <c r="V53" s="24"/>
      <c r="W53" s="24"/>
      <c r="X53" s="24"/>
      <c r="Y53" s="24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6:45" ht="9.75">
      <c r="F54" s="7"/>
      <c r="G54" s="34"/>
      <c r="H54" s="5"/>
      <c r="I54" s="5"/>
      <c r="J54" s="24"/>
      <c r="K54" s="24"/>
      <c r="L54" s="24"/>
      <c r="M54" s="24"/>
      <c r="N54" s="24"/>
      <c r="Q54" s="23"/>
      <c r="R54" s="23"/>
      <c r="U54" s="24"/>
      <c r="V54" s="24"/>
      <c r="W54" s="24"/>
      <c r="X54" s="24"/>
      <c r="Y54" s="24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1:28" s="49" customFormat="1" ht="10.5" customHeight="1">
      <c r="A55" s="44">
        <v>600</v>
      </c>
      <c r="B55" s="33" t="s">
        <v>58</v>
      </c>
      <c r="C55" s="22"/>
      <c r="D55" s="22"/>
      <c r="E55" s="22"/>
      <c r="F55" s="22"/>
      <c r="G55" s="45"/>
      <c r="H55" s="5"/>
      <c r="I55" s="5"/>
      <c r="J55" s="46"/>
      <c r="K55" s="46"/>
      <c r="L55" s="47"/>
      <c r="M55" s="47"/>
      <c r="N55" s="47"/>
      <c r="O55" s="48"/>
      <c r="P55" s="48"/>
      <c r="Q55" s="48"/>
      <c r="R55" s="48"/>
      <c r="S55" s="48"/>
      <c r="T55" s="48"/>
      <c r="U55" s="47"/>
      <c r="V55" s="47"/>
      <c r="W55" s="47"/>
      <c r="X55" s="47"/>
      <c r="Y55" s="47"/>
      <c r="Z55" s="48"/>
      <c r="AA55" s="48"/>
      <c r="AB55" s="48"/>
    </row>
    <row r="56" spans="1:25" ht="9.75">
      <c r="A56" s="5">
        <f>+A55+1</f>
        <v>601</v>
      </c>
      <c r="B56" s="30" t="s">
        <v>59</v>
      </c>
      <c r="C56" s="26"/>
      <c r="D56" s="31"/>
      <c r="E56" s="32"/>
      <c r="G56" s="2"/>
      <c r="H56" s="5"/>
      <c r="I56" s="5"/>
      <c r="J56" s="46"/>
      <c r="K56" s="46"/>
      <c r="L56" s="24"/>
      <c r="M56" s="24"/>
      <c r="N56" s="24"/>
      <c r="U56" s="24"/>
      <c r="V56" s="24"/>
      <c r="W56" s="24"/>
      <c r="X56" s="24"/>
      <c r="Y56" s="24"/>
    </row>
    <row r="57" spans="1:28" ht="9.75">
      <c r="A57" s="5">
        <f>+A56+1</f>
        <v>602</v>
      </c>
      <c r="B57" s="30" t="s">
        <v>60</v>
      </c>
      <c r="C57" s="26">
        <v>214.72</v>
      </c>
      <c r="D57" s="31" t="s">
        <v>24</v>
      </c>
      <c r="E57" s="32"/>
      <c r="F57" s="3">
        <f>+C57*E57</f>
        <v>0</v>
      </c>
      <c r="H57" s="46"/>
      <c r="I57" s="24"/>
      <c r="J57" s="24"/>
      <c r="K57" s="24"/>
      <c r="L57" s="5"/>
      <c r="M57" s="5"/>
      <c r="R57" s="24"/>
      <c r="S57" s="24"/>
      <c r="T57" s="24"/>
      <c r="U57" s="24"/>
      <c r="V57" s="24"/>
      <c r="Z57" s="2"/>
      <c r="AA57" s="2"/>
      <c r="AB57" s="2"/>
    </row>
    <row r="58" spans="1:28" ht="9.75">
      <c r="A58" s="5">
        <f>+A57+1</f>
        <v>603</v>
      </c>
      <c r="B58" s="30" t="s">
        <v>61</v>
      </c>
      <c r="C58" s="32">
        <v>4</v>
      </c>
      <c r="D58" s="31" t="s">
        <v>24</v>
      </c>
      <c r="E58" s="32"/>
      <c r="F58" s="3">
        <f>+C58*E58</f>
        <v>0</v>
      </c>
      <c r="H58" s="46"/>
      <c r="I58" s="24"/>
      <c r="J58" s="24"/>
      <c r="K58" s="24"/>
      <c r="L58" s="5"/>
      <c r="M58" s="5"/>
      <c r="R58" s="24"/>
      <c r="S58" s="24"/>
      <c r="T58" s="24"/>
      <c r="U58" s="24"/>
      <c r="V58" s="24"/>
      <c r="Z58" s="2"/>
      <c r="AA58" s="2"/>
      <c r="AB58" s="2"/>
    </row>
    <row r="59" spans="1:25" ht="9.75">
      <c r="A59" s="50"/>
      <c r="C59" s="32"/>
      <c r="D59" s="32"/>
      <c r="E59" s="32"/>
      <c r="F59" s="51">
        <f>+A55</f>
        <v>600</v>
      </c>
      <c r="G59" s="33">
        <f>SUM(F56:F57)</f>
        <v>0</v>
      </c>
      <c r="H59" s="5"/>
      <c r="I59" s="5"/>
      <c r="J59" s="46"/>
      <c r="K59" s="46"/>
      <c r="L59" s="24"/>
      <c r="M59" s="24"/>
      <c r="N59" s="24"/>
      <c r="U59" s="24"/>
      <c r="V59" s="24"/>
      <c r="W59" s="24"/>
      <c r="X59" s="24"/>
      <c r="Y59" s="24"/>
    </row>
    <row r="60" spans="4:25" ht="9.75">
      <c r="D60" s="2"/>
      <c r="E60" s="2"/>
      <c r="F60" s="51"/>
      <c r="G60" s="34"/>
      <c r="H60" s="5"/>
      <c r="I60" s="5"/>
      <c r="J60" s="46"/>
      <c r="K60" s="46"/>
      <c r="L60" s="24"/>
      <c r="M60" s="24"/>
      <c r="N60" s="24"/>
      <c r="U60" s="24"/>
      <c r="V60" s="24"/>
      <c r="W60" s="24"/>
      <c r="X60" s="24"/>
      <c r="Y60" s="24"/>
    </row>
    <row r="61" spans="1:28" s="49" customFormat="1" ht="10.5" customHeight="1">
      <c r="A61" s="44">
        <v>700</v>
      </c>
      <c r="B61" s="33" t="s">
        <v>62</v>
      </c>
      <c r="C61" s="22"/>
      <c r="D61" s="22"/>
      <c r="E61" s="22"/>
      <c r="F61" s="22"/>
      <c r="G61" s="45"/>
      <c r="H61" s="5"/>
      <c r="I61" s="5"/>
      <c r="J61" s="46"/>
      <c r="K61" s="46"/>
      <c r="L61" s="47"/>
      <c r="M61" s="47"/>
      <c r="N61" s="47"/>
      <c r="O61" s="48"/>
      <c r="P61" s="48"/>
      <c r="Q61" s="48"/>
      <c r="R61" s="48"/>
      <c r="S61" s="48"/>
      <c r="T61" s="48"/>
      <c r="U61" s="47"/>
      <c r="V61" s="47"/>
      <c r="W61" s="47"/>
      <c r="X61" s="47"/>
      <c r="Y61" s="47"/>
      <c r="Z61" s="48"/>
      <c r="AA61" s="48"/>
      <c r="AB61" s="48"/>
    </row>
    <row r="62" spans="1:25" ht="9.75">
      <c r="A62" s="5">
        <f aca="true" t="shared" si="4" ref="A62:A67">+A61+1</f>
        <v>701</v>
      </c>
      <c r="B62" s="30" t="s">
        <v>63</v>
      </c>
      <c r="C62" s="26">
        <v>9</v>
      </c>
      <c r="D62" s="31" t="s">
        <v>13</v>
      </c>
      <c r="E62" s="32"/>
      <c r="F62" s="3">
        <f>+C62*E62</f>
        <v>0</v>
      </c>
      <c r="G62" s="2"/>
      <c r="H62" s="5"/>
      <c r="I62" s="5"/>
      <c r="J62" s="46"/>
      <c r="K62" s="46"/>
      <c r="L62" s="24"/>
      <c r="M62" s="24"/>
      <c r="N62" s="24"/>
      <c r="U62" s="24"/>
      <c r="V62" s="24"/>
      <c r="W62" s="24"/>
      <c r="X62" s="24"/>
      <c r="Y62" s="24"/>
    </row>
    <row r="63" spans="1:28" ht="9.75">
      <c r="A63" s="5">
        <f t="shared" si="4"/>
        <v>702</v>
      </c>
      <c r="B63" s="30" t="s">
        <v>64</v>
      </c>
      <c r="C63" s="26">
        <v>1</v>
      </c>
      <c r="D63" s="31" t="s">
        <v>13</v>
      </c>
      <c r="E63" s="32"/>
      <c r="F63" s="3">
        <f>+E63*C63</f>
        <v>0</v>
      </c>
      <c r="H63" s="46"/>
      <c r="I63" s="24"/>
      <c r="J63" s="24"/>
      <c r="K63" s="24"/>
      <c r="L63" s="5"/>
      <c r="M63" s="5"/>
      <c r="R63" s="24"/>
      <c r="S63" s="24"/>
      <c r="T63" s="24"/>
      <c r="U63" s="24"/>
      <c r="V63" s="24"/>
      <c r="Z63" s="2"/>
      <c r="AA63" s="2"/>
      <c r="AB63" s="2"/>
    </row>
    <row r="64" spans="1:25" ht="9.75">
      <c r="A64" s="5">
        <f t="shared" si="4"/>
        <v>703</v>
      </c>
      <c r="B64" s="30" t="s">
        <v>65</v>
      </c>
      <c r="C64" s="32">
        <v>1</v>
      </c>
      <c r="D64" s="31" t="s">
        <v>13</v>
      </c>
      <c r="E64" s="32"/>
      <c r="F64" s="3">
        <f>+E64*C64</f>
        <v>0</v>
      </c>
      <c r="G64" s="34"/>
      <c r="H64" s="5"/>
      <c r="I64" s="5"/>
      <c r="J64" s="46"/>
      <c r="K64" s="46"/>
      <c r="L64" s="24"/>
      <c r="M64" s="24"/>
      <c r="N64" s="24"/>
      <c r="U64" s="24"/>
      <c r="V64" s="24"/>
      <c r="W64" s="24"/>
      <c r="X64" s="24"/>
      <c r="Y64" s="24"/>
    </row>
    <row r="65" spans="1:25" ht="9.75">
      <c r="A65" s="5">
        <f t="shared" si="4"/>
        <v>704</v>
      </c>
      <c r="B65" s="2" t="s">
        <v>66</v>
      </c>
      <c r="C65" s="32">
        <v>8</v>
      </c>
      <c r="D65" s="31" t="s">
        <v>13</v>
      </c>
      <c r="E65" s="32"/>
      <c r="F65" s="3">
        <f>E65*C65</f>
        <v>0</v>
      </c>
      <c r="G65" s="34"/>
      <c r="H65" s="5"/>
      <c r="I65" s="5"/>
      <c r="J65" s="46"/>
      <c r="K65" s="46"/>
      <c r="L65" s="24"/>
      <c r="M65" s="24"/>
      <c r="N65" s="24"/>
      <c r="U65" s="24"/>
      <c r="V65" s="24"/>
      <c r="W65" s="24"/>
      <c r="X65" s="24"/>
      <c r="Y65" s="24"/>
    </row>
    <row r="66" spans="1:25" ht="9.75">
      <c r="A66" s="5">
        <f t="shared" si="4"/>
        <v>705</v>
      </c>
      <c r="B66" s="2" t="s">
        <v>67</v>
      </c>
      <c r="C66" s="32">
        <v>1</v>
      </c>
      <c r="D66" s="31" t="s">
        <v>13</v>
      </c>
      <c r="E66" s="32"/>
      <c r="F66" s="3">
        <f>E66*C66</f>
        <v>0</v>
      </c>
      <c r="G66" s="34"/>
      <c r="H66" s="5"/>
      <c r="I66" s="5"/>
      <c r="J66" s="46"/>
      <c r="K66" s="46"/>
      <c r="L66" s="24"/>
      <c r="M66" s="24"/>
      <c r="N66" s="24"/>
      <c r="U66" s="24"/>
      <c r="V66" s="24"/>
      <c r="W66" s="24"/>
      <c r="X66" s="24"/>
      <c r="Y66" s="24"/>
    </row>
    <row r="67" spans="1:25" ht="9.75">
      <c r="A67" s="5">
        <f t="shared" si="4"/>
        <v>706</v>
      </c>
      <c r="B67" s="2" t="s">
        <v>68</v>
      </c>
      <c r="C67" s="32">
        <v>12.65</v>
      </c>
      <c r="D67" s="31" t="s">
        <v>24</v>
      </c>
      <c r="E67" s="32"/>
      <c r="F67" s="3">
        <f>E67*C67</f>
        <v>0</v>
      </c>
      <c r="G67" s="34"/>
      <c r="H67" s="5"/>
      <c r="I67" s="5"/>
      <c r="J67" s="46"/>
      <c r="K67" s="46"/>
      <c r="L67" s="24"/>
      <c r="M67" s="24"/>
      <c r="N67" s="24"/>
      <c r="U67" s="24"/>
      <c r="V67" s="24"/>
      <c r="W67" s="24"/>
      <c r="X67" s="24"/>
      <c r="Y67" s="24"/>
    </row>
    <row r="68" spans="1:25" ht="9.75">
      <c r="A68" s="5"/>
      <c r="C68" s="3"/>
      <c r="D68" s="31"/>
      <c r="E68" s="32"/>
      <c r="F68" s="51">
        <f>+A61</f>
        <v>700</v>
      </c>
      <c r="G68" s="33">
        <f>SUM(F62:F67)</f>
        <v>0</v>
      </c>
      <c r="H68" s="5"/>
      <c r="I68" s="5"/>
      <c r="J68" s="46"/>
      <c r="K68" s="46"/>
      <c r="L68" s="24"/>
      <c r="M68" s="24"/>
      <c r="N68" s="24"/>
      <c r="U68" s="24"/>
      <c r="V68" s="24"/>
      <c r="W68" s="24"/>
      <c r="X68" s="24"/>
      <c r="Y68" s="24"/>
    </row>
    <row r="69" spans="1:25" ht="9.75">
      <c r="A69" s="5"/>
      <c r="C69" s="3"/>
      <c r="D69" s="31"/>
      <c r="E69" s="32"/>
      <c r="F69" s="51"/>
      <c r="G69" s="34"/>
      <c r="H69" s="5"/>
      <c r="I69" s="5"/>
      <c r="J69" s="46"/>
      <c r="K69" s="46"/>
      <c r="L69" s="24"/>
      <c r="M69" s="24"/>
      <c r="N69" s="24"/>
      <c r="U69" s="24"/>
      <c r="V69" s="24"/>
      <c r="W69" s="24"/>
      <c r="X69" s="24"/>
      <c r="Y69" s="24"/>
    </row>
    <row r="70" spans="1:28" s="49" customFormat="1" ht="10.5" customHeight="1">
      <c r="A70" s="44">
        <v>800</v>
      </c>
      <c r="B70" s="33" t="s">
        <v>69</v>
      </c>
      <c r="C70" s="22"/>
      <c r="D70" s="22"/>
      <c r="E70" s="22"/>
      <c r="F70" s="22"/>
      <c r="G70" s="45"/>
      <c r="H70" s="5"/>
      <c r="I70" s="5"/>
      <c r="J70" s="46"/>
      <c r="K70" s="46"/>
      <c r="L70" s="47"/>
      <c r="M70" s="47"/>
      <c r="N70" s="47"/>
      <c r="O70" s="48"/>
      <c r="P70" s="48"/>
      <c r="Q70" s="48"/>
      <c r="R70" s="48"/>
      <c r="S70" s="48"/>
      <c r="T70" s="48"/>
      <c r="U70" s="47"/>
      <c r="V70" s="47"/>
      <c r="W70" s="47"/>
      <c r="X70" s="47"/>
      <c r="Y70" s="47"/>
      <c r="Z70" s="48"/>
      <c r="AA70" s="48"/>
      <c r="AB70" s="48"/>
    </row>
    <row r="71" spans="1:25" ht="9.75">
      <c r="A71" s="5">
        <f>+A70+1</f>
        <v>801</v>
      </c>
      <c r="B71" s="30" t="s">
        <v>70</v>
      </c>
      <c r="C71" s="26">
        <v>45</v>
      </c>
      <c r="D71" s="31" t="s">
        <v>22</v>
      </c>
      <c r="E71" s="32"/>
      <c r="F71" s="3">
        <f>+E71*C71</f>
        <v>0</v>
      </c>
      <c r="G71" s="2"/>
      <c r="H71" s="5"/>
      <c r="I71" s="5"/>
      <c r="J71" s="46"/>
      <c r="K71" s="46"/>
      <c r="L71" s="24"/>
      <c r="M71" s="24"/>
      <c r="N71" s="24"/>
      <c r="U71" s="24"/>
      <c r="V71" s="24"/>
      <c r="W71" s="24"/>
      <c r="X71" s="24"/>
      <c r="Y71" s="24"/>
    </row>
    <row r="72" spans="1:28" ht="9.75">
      <c r="A72" s="5">
        <f>+A71+1</f>
        <v>802</v>
      </c>
      <c r="B72" s="30" t="s">
        <v>71</v>
      </c>
      <c r="C72" s="26">
        <v>3</v>
      </c>
      <c r="D72" s="31" t="s">
        <v>13</v>
      </c>
      <c r="E72" s="32"/>
      <c r="F72" s="3">
        <f>+E72*C72</f>
        <v>0</v>
      </c>
      <c r="H72" s="46"/>
      <c r="I72" s="24"/>
      <c r="J72" s="24"/>
      <c r="K72" s="24"/>
      <c r="L72" s="5"/>
      <c r="M72" s="5"/>
      <c r="R72" s="24"/>
      <c r="S72" s="24"/>
      <c r="T72" s="24"/>
      <c r="U72" s="24"/>
      <c r="V72" s="24"/>
      <c r="Z72" s="2"/>
      <c r="AA72" s="2"/>
      <c r="AB72" s="2"/>
    </row>
    <row r="73" spans="1:25" ht="9.75">
      <c r="A73" s="5"/>
      <c r="C73" s="3"/>
      <c r="D73" s="31"/>
      <c r="E73" s="32"/>
      <c r="F73" s="51">
        <f>+A70</f>
        <v>800</v>
      </c>
      <c r="G73" s="33">
        <f>SUM(F71:F72)</f>
        <v>0</v>
      </c>
      <c r="H73" s="5"/>
      <c r="I73" s="5"/>
      <c r="J73" s="46"/>
      <c r="K73" s="46"/>
      <c r="L73" s="24"/>
      <c r="M73" s="24"/>
      <c r="N73" s="24"/>
      <c r="U73" s="24"/>
      <c r="V73" s="24"/>
      <c r="W73" s="24"/>
      <c r="X73" s="24"/>
      <c r="Y73" s="24"/>
    </row>
    <row r="74" spans="1:25" ht="9.75">
      <c r="A74" s="50"/>
      <c r="C74" s="3"/>
      <c r="D74" s="32"/>
      <c r="E74" s="32"/>
      <c r="F74" s="51"/>
      <c r="G74" s="34"/>
      <c r="H74" s="5"/>
      <c r="I74" s="5"/>
      <c r="J74" s="46"/>
      <c r="K74" s="46"/>
      <c r="L74" s="24"/>
      <c r="M74" s="24"/>
      <c r="N74" s="24"/>
      <c r="U74" s="24"/>
      <c r="V74" s="24"/>
      <c r="W74" s="24"/>
      <c r="X74" s="24"/>
      <c r="Y74" s="24"/>
    </row>
    <row r="75" spans="1:45" s="5" customFormat="1" ht="9.75">
      <c r="A75" s="52">
        <v>1000</v>
      </c>
      <c r="B75" s="20" t="s">
        <v>72</v>
      </c>
      <c r="C75" s="21"/>
      <c r="D75" s="22"/>
      <c r="E75" s="22"/>
      <c r="F75" s="22"/>
      <c r="G75" s="53"/>
      <c r="H75" s="54"/>
      <c r="I75" s="54"/>
      <c r="J75" s="46"/>
      <c r="K75" s="46"/>
      <c r="L75" s="24"/>
      <c r="M75" s="24"/>
      <c r="N75" s="24"/>
      <c r="Q75" s="23"/>
      <c r="U75" s="24"/>
      <c r="V75" s="24"/>
      <c r="W75" s="24"/>
      <c r="X75" s="24"/>
      <c r="Y75" s="24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s="5" customFormat="1" ht="9.75">
      <c r="A76" s="55">
        <f>+A75+1</f>
        <v>1001</v>
      </c>
      <c r="B76" s="30" t="s">
        <v>73</v>
      </c>
      <c r="C76" s="26">
        <v>321.53</v>
      </c>
      <c r="D76" s="56" t="s">
        <v>24</v>
      </c>
      <c r="E76" s="32"/>
      <c r="F76" s="3">
        <f>+C76*E76</f>
        <v>0</v>
      </c>
      <c r="H76" s="54"/>
      <c r="I76" s="54"/>
      <c r="J76" s="46"/>
      <c r="K76" s="46"/>
      <c r="L76" s="24"/>
      <c r="M76" s="24"/>
      <c r="N76" s="24"/>
      <c r="Q76" s="23"/>
      <c r="U76" s="24"/>
      <c r="V76" s="24"/>
      <c r="W76" s="24"/>
      <c r="X76" s="24"/>
      <c r="Y76" s="24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s="5" customFormat="1" ht="9.75">
      <c r="A77" s="55">
        <f>+A76+1</f>
        <v>1002</v>
      </c>
      <c r="B77" s="30" t="s">
        <v>74</v>
      </c>
      <c r="C77" s="26">
        <v>52.6</v>
      </c>
      <c r="D77" s="31" t="s">
        <v>22</v>
      </c>
      <c r="E77" s="32"/>
      <c r="F77" s="3">
        <f>+C77*E77</f>
        <v>0</v>
      </c>
      <c r="H77" s="54"/>
      <c r="I77" s="54"/>
      <c r="J77" s="46"/>
      <c r="K77" s="46"/>
      <c r="L77" s="24"/>
      <c r="M77" s="24"/>
      <c r="N77" s="24"/>
      <c r="Q77" s="23"/>
      <c r="U77" s="24"/>
      <c r="V77" s="24"/>
      <c r="W77" s="24"/>
      <c r="X77" s="24"/>
      <c r="Y77" s="24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s="5" customFormat="1" ht="9.75">
      <c r="A78" s="55">
        <f>+A77+1</f>
        <v>1003</v>
      </c>
      <c r="B78" s="30" t="s">
        <v>75</v>
      </c>
      <c r="C78" s="32">
        <v>321.53</v>
      </c>
      <c r="D78" s="56" t="s">
        <v>24</v>
      </c>
      <c r="E78" s="32"/>
      <c r="F78" s="3">
        <f>+C78*E78</f>
        <v>0</v>
      </c>
      <c r="H78" s="54"/>
      <c r="I78" s="54"/>
      <c r="J78" s="46"/>
      <c r="K78" s="46"/>
      <c r="L78" s="24"/>
      <c r="M78" s="24"/>
      <c r="N78" s="24"/>
      <c r="Q78" s="23"/>
      <c r="U78" s="24"/>
      <c r="V78" s="24"/>
      <c r="W78" s="24"/>
      <c r="X78" s="24"/>
      <c r="Y78" s="24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6:45" s="5" customFormat="1" ht="9.75">
      <c r="F79" s="51">
        <f>+A75</f>
        <v>1000</v>
      </c>
      <c r="G79" s="33">
        <f>SUM(F76:F78)</f>
        <v>0</v>
      </c>
      <c r="H79" s="54"/>
      <c r="I79" s="54"/>
      <c r="J79" s="46"/>
      <c r="K79" s="46"/>
      <c r="L79" s="24"/>
      <c r="M79" s="24"/>
      <c r="N79" s="24"/>
      <c r="U79" s="24"/>
      <c r="V79" s="24"/>
      <c r="W79" s="24"/>
      <c r="X79" s="24"/>
      <c r="Y79" s="24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6:45" s="5" customFormat="1" ht="9.75">
      <c r="F80" s="51"/>
      <c r="G80" s="34"/>
      <c r="H80" s="54"/>
      <c r="I80" s="54"/>
      <c r="J80" s="46"/>
      <c r="K80" s="46"/>
      <c r="L80" s="24"/>
      <c r="M80" s="24"/>
      <c r="N80" s="24"/>
      <c r="U80" s="24"/>
      <c r="V80" s="24"/>
      <c r="W80" s="24"/>
      <c r="X80" s="24"/>
      <c r="Y80" s="24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s="5" customFormat="1" ht="9.75">
      <c r="A81" s="52">
        <v>1100</v>
      </c>
      <c r="B81" s="20" t="s">
        <v>76</v>
      </c>
      <c r="C81" s="21"/>
      <c r="D81" s="22"/>
      <c r="E81" s="22"/>
      <c r="F81" s="22"/>
      <c r="G81" s="53"/>
      <c r="H81" s="54"/>
      <c r="I81" s="54"/>
      <c r="J81" s="46"/>
      <c r="K81" s="46"/>
      <c r="L81" s="24"/>
      <c r="M81" s="24"/>
      <c r="N81" s="24"/>
      <c r="Q81" s="23"/>
      <c r="U81" s="24"/>
      <c r="V81" s="24"/>
      <c r="W81" s="24"/>
      <c r="X81" s="24"/>
      <c r="Y81" s="24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s="5" customFormat="1" ht="9.75">
      <c r="A82" s="55">
        <f>+A81+1</f>
        <v>1101</v>
      </c>
      <c r="B82" s="30" t="s">
        <v>77</v>
      </c>
      <c r="C82" s="26">
        <f>67.21*6</f>
        <v>403.26</v>
      </c>
      <c r="D82" s="56" t="s">
        <v>24</v>
      </c>
      <c r="E82" s="32"/>
      <c r="F82" s="3">
        <f>E82*C82</f>
        <v>0</v>
      </c>
      <c r="H82" s="54"/>
      <c r="I82" s="54"/>
      <c r="J82" s="46"/>
      <c r="K82" s="46"/>
      <c r="L82" s="24"/>
      <c r="M82" s="24"/>
      <c r="N82" s="24"/>
      <c r="Q82" s="23"/>
      <c r="U82" s="24"/>
      <c r="V82" s="24"/>
      <c r="W82" s="24"/>
      <c r="X82" s="24"/>
      <c r="Y82" s="24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s="5" customFormat="1" ht="9.75">
      <c r="A83" s="55">
        <f>+A82+1</f>
        <v>1102</v>
      </c>
      <c r="B83" s="30" t="s">
        <v>78</v>
      </c>
      <c r="C83" s="26">
        <f>67.21*6</f>
        <v>403.26</v>
      </c>
      <c r="D83" s="31" t="s">
        <v>24</v>
      </c>
      <c r="E83" s="32"/>
      <c r="F83" s="3">
        <f>E83*C83</f>
        <v>0</v>
      </c>
      <c r="H83" s="54"/>
      <c r="I83" s="54"/>
      <c r="J83" s="46"/>
      <c r="K83" s="46"/>
      <c r="L83" s="24"/>
      <c r="M83" s="24"/>
      <c r="N83" s="24"/>
      <c r="Q83" s="23"/>
      <c r="U83" s="24"/>
      <c r="V83" s="24"/>
      <c r="W83" s="24"/>
      <c r="X83" s="24"/>
      <c r="Y83" s="24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s="5" customFormat="1" ht="9.75">
      <c r="A84" s="55">
        <f>+A83+1</f>
        <v>1103</v>
      </c>
      <c r="B84" s="30" t="s">
        <v>79</v>
      </c>
      <c r="C84" s="32">
        <f>67.21*6</f>
        <v>403.26</v>
      </c>
      <c r="D84" s="31" t="s">
        <v>24</v>
      </c>
      <c r="E84" s="32"/>
      <c r="F84" s="3">
        <f>E84*C84</f>
        <v>0</v>
      </c>
      <c r="H84" s="54"/>
      <c r="I84" s="54"/>
      <c r="J84" s="46"/>
      <c r="K84" s="46"/>
      <c r="L84" s="24"/>
      <c r="M84" s="24"/>
      <c r="N84" s="24"/>
      <c r="Q84" s="23"/>
      <c r="U84" s="24"/>
      <c r="V84" s="24"/>
      <c r="W84" s="24"/>
      <c r="X84" s="24"/>
      <c r="Y84" s="24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s="5" customFormat="1" ht="9.75">
      <c r="A85" s="55">
        <f>+A84+1</f>
        <v>1104</v>
      </c>
      <c r="B85" s="30" t="s">
        <v>80</v>
      </c>
      <c r="C85" s="32">
        <f>67.21*2</f>
        <v>134.42</v>
      </c>
      <c r="D85" s="31" t="s">
        <v>22</v>
      </c>
      <c r="E85" s="32"/>
      <c r="F85" s="3">
        <f>E85*C85</f>
        <v>0</v>
      </c>
      <c r="H85" s="54"/>
      <c r="I85" s="54"/>
      <c r="J85" s="46"/>
      <c r="K85" s="46"/>
      <c r="L85" s="24"/>
      <c r="M85" s="24"/>
      <c r="N85" s="24"/>
      <c r="Q85" s="23"/>
      <c r="U85" s="24"/>
      <c r="V85" s="24"/>
      <c r="W85" s="24"/>
      <c r="X85" s="24"/>
      <c r="Y85" s="24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6:45" s="5" customFormat="1" ht="9.75">
      <c r="F86" s="51">
        <f>+A81</f>
        <v>1100</v>
      </c>
      <c r="G86" s="33">
        <f>SUM(F82:F84)</f>
        <v>0</v>
      </c>
      <c r="H86" s="54"/>
      <c r="I86" s="54"/>
      <c r="J86" s="46"/>
      <c r="K86" s="46"/>
      <c r="L86" s="24"/>
      <c r="M86" s="24"/>
      <c r="N86" s="24"/>
      <c r="U86" s="24"/>
      <c r="V86" s="24"/>
      <c r="W86" s="24"/>
      <c r="X86" s="24"/>
      <c r="Y86" s="24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6:45" s="5" customFormat="1" ht="9.75">
      <c r="F87" s="51"/>
      <c r="G87" s="34"/>
      <c r="H87" s="54"/>
      <c r="I87" s="54"/>
      <c r="J87" s="46"/>
      <c r="K87" s="46"/>
      <c r="L87" s="24"/>
      <c r="M87" s="24"/>
      <c r="N87" s="24"/>
      <c r="U87" s="24"/>
      <c r="V87" s="24"/>
      <c r="W87" s="24"/>
      <c r="X87" s="24"/>
      <c r="Y87" s="24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39" ht="10.5" customHeight="1">
      <c r="A88" s="52">
        <v>1200</v>
      </c>
      <c r="B88" s="20" t="s">
        <v>81</v>
      </c>
      <c r="C88" s="21"/>
      <c r="D88" s="22"/>
      <c r="E88" s="22"/>
      <c r="F88" s="22"/>
      <c r="G88" s="57"/>
      <c r="P88" s="2"/>
      <c r="U88" s="24"/>
      <c r="V88" s="24"/>
      <c r="W88" s="24"/>
      <c r="X88" s="24"/>
      <c r="Y88" s="24"/>
      <c r="AC88" s="5"/>
      <c r="AD88" s="5"/>
      <c r="AE88" s="5"/>
      <c r="AF88" s="24"/>
      <c r="AG88" s="24"/>
      <c r="AH88" s="24"/>
      <c r="AI88" s="24"/>
      <c r="AJ88" s="24"/>
      <c r="AK88" s="5"/>
      <c r="AL88" s="5"/>
      <c r="AM88" s="5"/>
    </row>
    <row r="89" spans="1:39" ht="10.5" customHeight="1">
      <c r="A89" s="58">
        <f>A88+1</f>
        <v>1201</v>
      </c>
      <c r="B89" s="30" t="s">
        <v>82</v>
      </c>
      <c r="C89" s="26">
        <v>5</v>
      </c>
      <c r="D89" s="31" t="s">
        <v>13</v>
      </c>
      <c r="F89" s="3">
        <f>E89*C89</f>
        <v>0</v>
      </c>
      <c r="G89" s="59"/>
      <c r="P89" s="2"/>
      <c r="U89" s="24"/>
      <c r="V89" s="24"/>
      <c r="W89" s="24"/>
      <c r="X89" s="24"/>
      <c r="Y89" s="24"/>
      <c r="AC89" s="5"/>
      <c r="AD89" s="5"/>
      <c r="AE89" s="5"/>
      <c r="AF89" s="24"/>
      <c r="AG89" s="24"/>
      <c r="AH89" s="24"/>
      <c r="AI89" s="24"/>
      <c r="AJ89" s="24"/>
      <c r="AK89" s="5"/>
      <c r="AL89" s="5"/>
      <c r="AM89" s="5"/>
    </row>
    <row r="90" spans="1:39" ht="10.5" customHeight="1">
      <c r="A90" s="58">
        <f>A89+1</f>
        <v>1202</v>
      </c>
      <c r="B90" s="30" t="s">
        <v>83</v>
      </c>
      <c r="C90" s="26">
        <v>6</v>
      </c>
      <c r="D90" s="31" t="s">
        <v>13</v>
      </c>
      <c r="F90" s="3">
        <f>E90*C90</f>
        <v>0</v>
      </c>
      <c r="G90" s="59"/>
      <c r="P90" s="2"/>
      <c r="U90" s="24"/>
      <c r="V90" s="24"/>
      <c r="W90" s="24"/>
      <c r="X90" s="24"/>
      <c r="Y90" s="24"/>
      <c r="AC90" s="5"/>
      <c r="AD90" s="5"/>
      <c r="AE90" s="5"/>
      <c r="AF90" s="24"/>
      <c r="AG90" s="24"/>
      <c r="AH90" s="24"/>
      <c r="AI90" s="24"/>
      <c r="AJ90" s="24"/>
      <c r="AK90" s="5"/>
      <c r="AL90" s="5"/>
      <c r="AM90" s="5"/>
    </row>
    <row r="91" spans="1:39" ht="10.5" customHeight="1">
      <c r="A91" s="58">
        <f>A90+1</f>
        <v>1203</v>
      </c>
      <c r="B91" s="30" t="s">
        <v>84</v>
      </c>
      <c r="C91" s="32">
        <v>1</v>
      </c>
      <c r="D91" s="31" t="s">
        <v>13</v>
      </c>
      <c r="F91" s="3">
        <f>E91*C91</f>
        <v>0</v>
      </c>
      <c r="G91" s="59"/>
      <c r="P91" s="2"/>
      <c r="U91" s="24"/>
      <c r="V91" s="24"/>
      <c r="W91" s="24"/>
      <c r="X91" s="24"/>
      <c r="Y91" s="24"/>
      <c r="AC91" s="5"/>
      <c r="AD91" s="5"/>
      <c r="AE91" s="5"/>
      <c r="AF91" s="24"/>
      <c r="AG91" s="24"/>
      <c r="AH91" s="24"/>
      <c r="AI91" s="24"/>
      <c r="AJ91" s="24"/>
      <c r="AK91" s="5"/>
      <c r="AL91" s="5"/>
      <c r="AM91" s="5"/>
    </row>
    <row r="92" spans="1:39" ht="10.5" customHeight="1">
      <c r="A92" s="58">
        <f>A91+1</f>
        <v>1204</v>
      </c>
      <c r="B92" s="30" t="s">
        <v>85</v>
      </c>
      <c r="C92" s="32">
        <v>1</v>
      </c>
      <c r="D92" s="31" t="s">
        <v>13</v>
      </c>
      <c r="F92" s="3">
        <f>E92*C92</f>
        <v>0</v>
      </c>
      <c r="G92" s="59"/>
      <c r="P92" s="2"/>
      <c r="U92" s="24"/>
      <c r="V92" s="24"/>
      <c r="W92" s="24"/>
      <c r="X92" s="24"/>
      <c r="Y92" s="24"/>
      <c r="AC92" s="5"/>
      <c r="AD92" s="5"/>
      <c r="AE92" s="5"/>
      <c r="AF92" s="24"/>
      <c r="AG92" s="24"/>
      <c r="AH92" s="24"/>
      <c r="AI92" s="24"/>
      <c r="AJ92" s="24"/>
      <c r="AK92" s="5"/>
      <c r="AL92" s="5"/>
      <c r="AM92" s="5"/>
    </row>
    <row r="93" spans="1:39" ht="10.5" customHeight="1">
      <c r="A93" s="58">
        <f>A92+1</f>
        <v>1205</v>
      </c>
      <c r="B93" s="30" t="s">
        <v>86</v>
      </c>
      <c r="C93" s="32">
        <v>8</v>
      </c>
      <c r="D93" s="31" t="s">
        <v>13</v>
      </c>
      <c r="F93" s="3">
        <f>E93*C93</f>
        <v>0</v>
      </c>
      <c r="G93" s="59"/>
      <c r="P93" s="2"/>
      <c r="U93" s="24"/>
      <c r="V93" s="24"/>
      <c r="W93" s="24"/>
      <c r="X93" s="24"/>
      <c r="Y93" s="24"/>
      <c r="AC93" s="5"/>
      <c r="AD93" s="5"/>
      <c r="AE93" s="5"/>
      <c r="AF93" s="24"/>
      <c r="AG93" s="24"/>
      <c r="AH93" s="24"/>
      <c r="AI93" s="24"/>
      <c r="AJ93" s="24"/>
      <c r="AK93" s="5"/>
      <c r="AL93" s="5"/>
      <c r="AM93" s="5"/>
    </row>
    <row r="94" spans="1:39" ht="10.5" customHeight="1">
      <c r="A94" s="58"/>
      <c r="B94" s="55"/>
      <c r="F94" s="60">
        <f>A88</f>
        <v>1200</v>
      </c>
      <c r="G94" s="33">
        <f>SUM(F89:F93)</f>
        <v>0</v>
      </c>
      <c r="P94" s="2"/>
      <c r="U94" s="24"/>
      <c r="V94" s="24"/>
      <c r="W94" s="24"/>
      <c r="X94" s="24"/>
      <c r="Y94" s="24"/>
      <c r="AC94" s="5"/>
      <c r="AD94" s="5"/>
      <c r="AE94" s="5"/>
      <c r="AF94" s="24"/>
      <c r="AG94" s="24"/>
      <c r="AH94" s="24"/>
      <c r="AI94" s="24"/>
      <c r="AJ94" s="24"/>
      <c r="AK94" s="5"/>
      <c r="AL94" s="5"/>
      <c r="AM94" s="5"/>
    </row>
    <row r="95" spans="6:45" s="5" customFormat="1" ht="9.75">
      <c r="F95" s="51"/>
      <c r="G95" s="34"/>
      <c r="H95" s="54"/>
      <c r="I95" s="54"/>
      <c r="J95" s="46"/>
      <c r="K95" s="46"/>
      <c r="L95" s="24"/>
      <c r="M95" s="24"/>
      <c r="N95" s="24"/>
      <c r="U95" s="24"/>
      <c r="V95" s="24"/>
      <c r="W95" s="24"/>
      <c r="X95" s="24"/>
      <c r="Y95" s="24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s="5" customFormat="1" ht="9.75">
      <c r="A96" s="52">
        <v>1300</v>
      </c>
      <c r="B96" s="20" t="s">
        <v>87</v>
      </c>
      <c r="C96" s="21"/>
      <c r="D96" s="61"/>
      <c r="E96" s="21"/>
      <c r="F96" s="21"/>
      <c r="G96" s="22"/>
      <c r="J96" s="24"/>
      <c r="K96" s="24"/>
      <c r="L96" s="24"/>
      <c r="M96" s="24"/>
      <c r="N96" s="24"/>
      <c r="U96" s="24"/>
      <c r="V96" s="24"/>
      <c r="W96" s="24"/>
      <c r="X96" s="24"/>
      <c r="Y96" s="24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s="5" customFormat="1" ht="9.75">
      <c r="A97" s="58">
        <f>A96+1</f>
        <v>1301</v>
      </c>
      <c r="B97" s="30" t="s">
        <v>88</v>
      </c>
      <c r="C97" s="36">
        <v>1</v>
      </c>
      <c r="D97" s="31" t="s">
        <v>19</v>
      </c>
      <c r="E97" s="3"/>
      <c r="F97" s="3">
        <f>E97*C97</f>
        <v>0</v>
      </c>
      <c r="J97" s="24"/>
      <c r="K97" s="24"/>
      <c r="L97" s="24"/>
      <c r="M97" s="24"/>
      <c r="N97" s="24"/>
      <c r="U97" s="24"/>
      <c r="V97" s="24"/>
      <c r="W97" s="24"/>
      <c r="X97" s="24"/>
      <c r="Y97" s="24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25" ht="9.75">
      <c r="A98" s="58">
        <f>A97+1</f>
        <v>1302</v>
      </c>
      <c r="B98" s="30" t="s">
        <v>89</v>
      </c>
      <c r="C98" s="36">
        <v>1</v>
      </c>
      <c r="D98" s="31" t="s">
        <v>19</v>
      </c>
      <c r="F98" s="3">
        <f>E98*C98</f>
        <v>0</v>
      </c>
      <c r="G98" s="62"/>
      <c r="H98" s="5"/>
      <c r="I98" s="5"/>
      <c r="J98" s="24"/>
      <c r="K98" s="24"/>
      <c r="L98" s="24"/>
      <c r="M98" s="24"/>
      <c r="N98" s="24"/>
      <c r="U98" s="24"/>
      <c r="V98" s="24"/>
      <c r="W98" s="24"/>
      <c r="X98" s="24"/>
      <c r="Y98" s="24"/>
    </row>
    <row r="99" spans="1:39" ht="10.5" customHeight="1">
      <c r="A99" s="59"/>
      <c r="B99" s="55"/>
      <c r="F99" s="51">
        <f>A96</f>
        <v>1300</v>
      </c>
      <c r="G99" s="33">
        <f>SUM(F97:F98)</f>
        <v>0</v>
      </c>
      <c r="P99" s="2"/>
      <c r="U99" s="24"/>
      <c r="V99" s="24"/>
      <c r="W99" s="24"/>
      <c r="X99" s="24"/>
      <c r="Y99" s="24"/>
      <c r="AC99" s="5"/>
      <c r="AD99" s="5"/>
      <c r="AE99" s="5"/>
      <c r="AF99" s="24"/>
      <c r="AG99" s="24"/>
      <c r="AH99" s="24"/>
      <c r="AI99" s="24"/>
      <c r="AJ99" s="24"/>
      <c r="AK99" s="5"/>
      <c r="AL99" s="5"/>
      <c r="AM99" s="5"/>
    </row>
    <row r="100" spans="1:39" ht="10.5" customHeight="1">
      <c r="A100" s="59"/>
      <c r="B100" s="55"/>
      <c r="G100" s="59"/>
      <c r="P100" s="2"/>
      <c r="U100" s="24"/>
      <c r="V100" s="24"/>
      <c r="W100" s="24"/>
      <c r="X100" s="24"/>
      <c r="Y100" s="24"/>
      <c r="AC100" s="5"/>
      <c r="AD100" s="5"/>
      <c r="AE100" s="5"/>
      <c r="AF100" s="24"/>
      <c r="AG100" s="24"/>
      <c r="AH100" s="24"/>
      <c r="AI100" s="24"/>
      <c r="AJ100" s="24"/>
      <c r="AK100" s="5"/>
      <c r="AL100" s="5"/>
      <c r="AM100" s="5"/>
    </row>
    <row r="101" spans="1:39" ht="10.5" customHeight="1">
      <c r="A101" s="52">
        <v>1400</v>
      </c>
      <c r="B101" s="20" t="s">
        <v>90</v>
      </c>
      <c r="C101" s="21"/>
      <c r="D101" s="22"/>
      <c r="E101" s="22"/>
      <c r="F101" s="22"/>
      <c r="G101" s="57"/>
      <c r="H101" s="63"/>
      <c r="I101" s="63"/>
      <c r="J101" s="63"/>
      <c r="K101" s="63"/>
      <c r="P101" s="2"/>
      <c r="U101" s="24"/>
      <c r="V101" s="24"/>
      <c r="W101" s="24"/>
      <c r="X101" s="24"/>
      <c r="Y101" s="24"/>
      <c r="AC101" s="5"/>
      <c r="AD101" s="5"/>
      <c r="AE101" s="5"/>
      <c r="AF101" s="24"/>
      <c r="AG101" s="24"/>
      <c r="AH101" s="24"/>
      <c r="AI101" s="24"/>
      <c r="AJ101" s="24"/>
      <c r="AK101" s="5"/>
      <c r="AL101" s="5"/>
      <c r="AM101" s="5"/>
    </row>
    <row r="102" spans="1:39" ht="10.5" customHeight="1">
      <c r="A102" s="58">
        <f>A101+1</f>
        <v>1401</v>
      </c>
      <c r="B102" s="30" t="s">
        <v>91</v>
      </c>
      <c r="C102" s="36">
        <v>17</v>
      </c>
      <c r="D102" s="31" t="s">
        <v>13</v>
      </c>
      <c r="F102" s="3">
        <f>E102*C102</f>
        <v>0</v>
      </c>
      <c r="G102" s="59"/>
      <c r="H102" s="63"/>
      <c r="I102" s="63"/>
      <c r="J102" s="63"/>
      <c r="K102" s="63"/>
      <c r="P102" s="2"/>
      <c r="U102" s="24"/>
      <c r="V102" s="24"/>
      <c r="W102" s="24"/>
      <c r="X102" s="24"/>
      <c r="Y102" s="24"/>
      <c r="AC102" s="5"/>
      <c r="AD102" s="5"/>
      <c r="AE102" s="5"/>
      <c r="AF102" s="24"/>
      <c r="AG102" s="24"/>
      <c r="AH102" s="24"/>
      <c r="AI102" s="24"/>
      <c r="AJ102" s="24"/>
      <c r="AK102" s="5"/>
      <c r="AL102" s="5"/>
      <c r="AM102" s="5"/>
    </row>
    <row r="103" spans="1:39" ht="10.5" customHeight="1">
      <c r="A103" s="58">
        <f>+A102+1</f>
        <v>1402</v>
      </c>
      <c r="B103" s="30" t="s">
        <v>92</v>
      </c>
      <c r="C103" s="36">
        <v>43</v>
      </c>
      <c r="D103" s="31" t="s">
        <v>13</v>
      </c>
      <c r="F103" s="3">
        <f>E103*C103</f>
        <v>0</v>
      </c>
      <c r="G103" s="59"/>
      <c r="H103" s="63"/>
      <c r="I103" s="63"/>
      <c r="J103" s="63"/>
      <c r="K103" s="63"/>
      <c r="P103" s="2"/>
      <c r="U103" s="24"/>
      <c r="V103" s="24"/>
      <c r="W103" s="24"/>
      <c r="X103" s="24"/>
      <c r="Y103" s="24"/>
      <c r="AC103" s="5"/>
      <c r="AD103" s="5"/>
      <c r="AE103" s="5"/>
      <c r="AF103" s="24"/>
      <c r="AG103" s="24"/>
      <c r="AH103" s="24"/>
      <c r="AI103" s="24"/>
      <c r="AJ103" s="24"/>
      <c r="AK103" s="5"/>
      <c r="AL103" s="5"/>
      <c r="AM103" s="5"/>
    </row>
    <row r="104" spans="1:39" ht="10.5" customHeight="1">
      <c r="A104" s="58">
        <f>A103+1</f>
        <v>1403</v>
      </c>
      <c r="B104" s="30" t="s">
        <v>93</v>
      </c>
      <c r="C104" s="36">
        <v>22</v>
      </c>
      <c r="D104" s="31" t="s">
        <v>13</v>
      </c>
      <c r="F104" s="3">
        <f>E104*C104</f>
        <v>0</v>
      </c>
      <c r="G104" s="59"/>
      <c r="H104" s="63"/>
      <c r="I104" s="63"/>
      <c r="J104" s="63"/>
      <c r="K104" s="63"/>
      <c r="P104" s="2"/>
      <c r="U104" s="24"/>
      <c r="V104" s="24"/>
      <c r="W104" s="24"/>
      <c r="X104" s="24"/>
      <c r="Y104" s="24"/>
      <c r="AC104" s="5"/>
      <c r="AD104" s="5"/>
      <c r="AE104" s="5"/>
      <c r="AF104" s="24"/>
      <c r="AG104" s="24"/>
      <c r="AH104" s="24"/>
      <c r="AI104" s="24"/>
      <c r="AJ104" s="24"/>
      <c r="AK104" s="5"/>
      <c r="AL104" s="5"/>
      <c r="AM104" s="5"/>
    </row>
    <row r="105" spans="1:39" ht="10.5" customHeight="1">
      <c r="A105" s="58"/>
      <c r="B105" s="30"/>
      <c r="C105" s="36"/>
      <c r="D105" s="31"/>
      <c r="F105" s="60">
        <f>A101</f>
        <v>1400</v>
      </c>
      <c r="G105" s="33">
        <f>SUM(F102:F104)</f>
        <v>0</v>
      </c>
      <c r="H105" s="63"/>
      <c r="I105" s="63"/>
      <c r="J105" s="63"/>
      <c r="K105" s="63"/>
      <c r="P105" s="2"/>
      <c r="U105" s="24"/>
      <c r="V105" s="24"/>
      <c r="W105" s="24"/>
      <c r="X105" s="24"/>
      <c r="Y105" s="24"/>
      <c r="AC105" s="5"/>
      <c r="AD105" s="5"/>
      <c r="AE105" s="5"/>
      <c r="AF105" s="24"/>
      <c r="AG105" s="24"/>
      <c r="AH105" s="24"/>
      <c r="AI105" s="24"/>
      <c r="AJ105" s="24"/>
      <c r="AK105" s="5"/>
      <c r="AL105" s="5"/>
      <c r="AM105" s="5"/>
    </row>
    <row r="106" spans="1:39" ht="10.5" customHeight="1">
      <c r="A106" s="58"/>
      <c r="B106" s="30"/>
      <c r="C106" s="36"/>
      <c r="D106" s="31"/>
      <c r="F106" s="60"/>
      <c r="G106" s="34"/>
      <c r="H106" s="63"/>
      <c r="I106" s="63"/>
      <c r="J106" s="63"/>
      <c r="K106" s="63"/>
      <c r="P106" s="2"/>
      <c r="U106" s="24"/>
      <c r="V106" s="24"/>
      <c r="W106" s="24"/>
      <c r="X106" s="24"/>
      <c r="Y106" s="24"/>
      <c r="AC106" s="5"/>
      <c r="AD106" s="5"/>
      <c r="AE106" s="5"/>
      <c r="AF106" s="24"/>
      <c r="AG106" s="24"/>
      <c r="AH106" s="24"/>
      <c r="AI106" s="24"/>
      <c r="AJ106" s="24"/>
      <c r="AK106" s="5"/>
      <c r="AL106" s="5"/>
      <c r="AM106" s="5"/>
    </row>
    <row r="107" spans="1:39" ht="10.5" customHeight="1">
      <c r="A107" s="52">
        <v>1500</v>
      </c>
      <c r="B107" s="20" t="s">
        <v>94</v>
      </c>
      <c r="C107" s="21"/>
      <c r="D107" s="22"/>
      <c r="E107" s="22"/>
      <c r="F107" s="22"/>
      <c r="G107" s="57"/>
      <c r="H107" s="64"/>
      <c r="I107" s="64"/>
      <c r="J107" s="64"/>
      <c r="K107" s="65"/>
      <c r="P107" s="2"/>
      <c r="U107" s="24"/>
      <c r="V107" s="24"/>
      <c r="W107" s="24"/>
      <c r="X107" s="24"/>
      <c r="Y107" s="24"/>
      <c r="AC107" s="5"/>
      <c r="AD107" s="5"/>
      <c r="AE107" s="5"/>
      <c r="AF107" s="24"/>
      <c r="AG107" s="24"/>
      <c r="AH107" s="24"/>
      <c r="AI107" s="24"/>
      <c r="AJ107" s="24"/>
      <c r="AK107" s="5"/>
      <c r="AL107" s="5"/>
      <c r="AM107" s="5"/>
    </row>
    <row r="108" spans="1:39" ht="10.5" customHeight="1">
      <c r="A108" s="58">
        <f>A107+1</f>
        <v>1501</v>
      </c>
      <c r="B108" s="30" t="s">
        <v>95</v>
      </c>
      <c r="C108" s="36">
        <v>7</v>
      </c>
      <c r="D108" s="31" t="s">
        <v>13</v>
      </c>
      <c r="F108" s="3">
        <f>E108*C108</f>
        <v>0</v>
      </c>
      <c r="G108" s="59"/>
      <c r="P108" s="2"/>
      <c r="U108" s="24"/>
      <c r="V108" s="24"/>
      <c r="W108" s="24"/>
      <c r="X108" s="24"/>
      <c r="Y108" s="24"/>
      <c r="AC108" s="5"/>
      <c r="AD108" s="5"/>
      <c r="AE108" s="5"/>
      <c r="AF108" s="24"/>
      <c r="AG108" s="24"/>
      <c r="AH108" s="24"/>
      <c r="AI108" s="24"/>
      <c r="AJ108" s="24"/>
      <c r="AK108" s="5"/>
      <c r="AL108" s="5"/>
      <c r="AM108" s="5"/>
    </row>
    <row r="109" spans="1:39" ht="10.5" customHeight="1">
      <c r="A109" s="58">
        <f>A108+1</f>
        <v>1502</v>
      </c>
      <c r="B109" s="30" t="s">
        <v>96</v>
      </c>
      <c r="C109" s="36">
        <v>8</v>
      </c>
      <c r="D109" s="31" t="s">
        <v>13</v>
      </c>
      <c r="F109" s="3">
        <f>E109*C109</f>
        <v>0</v>
      </c>
      <c r="G109" s="59"/>
      <c r="P109" s="2"/>
      <c r="U109" s="24"/>
      <c r="V109" s="24"/>
      <c r="W109" s="24"/>
      <c r="X109" s="24"/>
      <c r="Y109" s="24"/>
      <c r="AC109" s="5"/>
      <c r="AD109" s="5"/>
      <c r="AE109" s="5"/>
      <c r="AF109" s="24"/>
      <c r="AG109" s="24"/>
      <c r="AH109" s="24"/>
      <c r="AI109" s="24"/>
      <c r="AJ109" s="24"/>
      <c r="AK109" s="5"/>
      <c r="AL109" s="5"/>
      <c r="AM109" s="5"/>
    </row>
    <row r="110" spans="1:39" ht="10.5" customHeight="1">
      <c r="A110" s="58">
        <f>A109+1</f>
        <v>1503</v>
      </c>
      <c r="B110" s="30" t="s">
        <v>97</v>
      </c>
      <c r="C110" s="36">
        <v>5</v>
      </c>
      <c r="D110" s="31" t="s">
        <v>13</v>
      </c>
      <c r="F110" s="3">
        <f>E110*C110</f>
        <v>0</v>
      </c>
      <c r="G110" s="59"/>
      <c r="P110" s="2"/>
      <c r="U110" s="24"/>
      <c r="V110" s="24"/>
      <c r="W110" s="24"/>
      <c r="X110" s="24"/>
      <c r="Y110" s="24"/>
      <c r="AC110" s="5"/>
      <c r="AD110" s="5"/>
      <c r="AE110" s="5"/>
      <c r="AF110" s="24"/>
      <c r="AG110" s="24"/>
      <c r="AH110" s="24"/>
      <c r="AI110" s="24"/>
      <c r="AJ110" s="24"/>
      <c r="AK110" s="5"/>
      <c r="AL110" s="5"/>
      <c r="AM110" s="5"/>
    </row>
    <row r="111" spans="1:39" ht="10.5" customHeight="1">
      <c r="A111" s="58">
        <f>A110+1</f>
        <v>1504</v>
      </c>
      <c r="B111" s="30" t="s">
        <v>98</v>
      </c>
      <c r="C111" s="36">
        <v>2</v>
      </c>
      <c r="D111" s="31" t="s">
        <v>13</v>
      </c>
      <c r="F111" s="3">
        <f>E111*C111</f>
        <v>0</v>
      </c>
      <c r="G111" s="59"/>
      <c r="P111" s="2"/>
      <c r="U111" s="24"/>
      <c r="V111" s="24"/>
      <c r="W111" s="24"/>
      <c r="X111" s="24"/>
      <c r="Y111" s="24"/>
      <c r="AC111" s="5"/>
      <c r="AD111" s="5"/>
      <c r="AE111" s="5"/>
      <c r="AF111" s="24"/>
      <c r="AG111" s="24"/>
      <c r="AH111" s="24"/>
      <c r="AI111" s="24"/>
      <c r="AJ111" s="24"/>
      <c r="AK111" s="5"/>
      <c r="AL111" s="5"/>
      <c r="AM111" s="5"/>
    </row>
    <row r="112" spans="1:39" ht="10.5" customHeight="1">
      <c r="A112" s="58"/>
      <c r="B112" s="55"/>
      <c r="F112" s="60">
        <f>A107</f>
        <v>1500</v>
      </c>
      <c r="G112" s="33">
        <f>SUM(F108:F111)</f>
        <v>0</v>
      </c>
      <c r="P112" s="2"/>
      <c r="U112" s="24"/>
      <c r="V112" s="24"/>
      <c r="W112" s="24"/>
      <c r="X112" s="24"/>
      <c r="Y112" s="24"/>
      <c r="AC112" s="5"/>
      <c r="AD112" s="5"/>
      <c r="AE112" s="5"/>
      <c r="AF112" s="24"/>
      <c r="AG112" s="24"/>
      <c r="AH112" s="24"/>
      <c r="AI112" s="24"/>
      <c r="AJ112" s="24"/>
      <c r="AK112" s="5"/>
      <c r="AL112" s="5"/>
      <c r="AM112" s="5"/>
    </row>
    <row r="113" spans="1:39" ht="10.5" customHeight="1">
      <c r="A113" s="58"/>
      <c r="B113" s="55"/>
      <c r="G113" s="59"/>
      <c r="P113" s="2"/>
      <c r="U113" s="24"/>
      <c r="V113" s="24"/>
      <c r="W113" s="24"/>
      <c r="X113" s="24"/>
      <c r="Y113" s="24"/>
      <c r="AC113" s="5"/>
      <c r="AD113" s="5"/>
      <c r="AE113" s="5"/>
      <c r="AF113" s="24"/>
      <c r="AG113" s="24"/>
      <c r="AH113" s="24"/>
      <c r="AI113" s="24"/>
      <c r="AJ113" s="24"/>
      <c r="AK113" s="5"/>
      <c r="AL113" s="5"/>
      <c r="AM113" s="5"/>
    </row>
    <row r="114" spans="1:39" ht="10.5" customHeight="1">
      <c r="A114" s="52">
        <v>1600</v>
      </c>
      <c r="B114" s="20" t="s">
        <v>99</v>
      </c>
      <c r="C114" s="21"/>
      <c r="D114" s="22"/>
      <c r="E114" s="22"/>
      <c r="F114" s="22"/>
      <c r="G114" s="57"/>
      <c r="P114" s="2"/>
      <c r="U114" s="24"/>
      <c r="V114" s="24"/>
      <c r="W114" s="24"/>
      <c r="X114" s="24"/>
      <c r="Y114" s="24"/>
      <c r="AC114" s="5"/>
      <c r="AD114" s="5"/>
      <c r="AE114" s="5"/>
      <c r="AF114" s="24"/>
      <c r="AG114" s="24"/>
      <c r="AH114" s="24"/>
      <c r="AI114" s="24"/>
      <c r="AJ114" s="24"/>
      <c r="AK114" s="5"/>
      <c r="AL114" s="5"/>
      <c r="AM114" s="5"/>
    </row>
    <row r="115" spans="1:39" ht="10.5" customHeight="1">
      <c r="A115" s="66">
        <f>A114+1</f>
        <v>1601</v>
      </c>
      <c r="B115" s="30" t="s">
        <v>100</v>
      </c>
      <c r="C115" s="36">
        <v>20</v>
      </c>
      <c r="D115" s="31" t="s">
        <v>13</v>
      </c>
      <c r="F115" s="3">
        <f>E115*C115</f>
        <v>0</v>
      </c>
      <c r="G115" s="59"/>
      <c r="P115" s="2"/>
      <c r="U115" s="24"/>
      <c r="V115" s="24"/>
      <c r="W115" s="24"/>
      <c r="X115" s="24"/>
      <c r="Y115" s="24"/>
      <c r="AC115" s="5"/>
      <c r="AD115" s="5"/>
      <c r="AE115" s="5"/>
      <c r="AF115" s="24"/>
      <c r="AG115" s="24"/>
      <c r="AH115" s="24"/>
      <c r="AI115" s="24"/>
      <c r="AJ115" s="24"/>
      <c r="AK115" s="5"/>
      <c r="AL115" s="5"/>
      <c r="AM115" s="5"/>
    </row>
    <row r="116" spans="1:39" ht="10.5" customHeight="1">
      <c r="A116" s="58"/>
      <c r="B116" s="55"/>
      <c r="F116" s="60">
        <f>A114</f>
        <v>1600</v>
      </c>
      <c r="G116" s="33">
        <f>+F115</f>
        <v>0</v>
      </c>
      <c r="P116" s="2"/>
      <c r="U116" s="24"/>
      <c r="V116" s="24"/>
      <c r="W116" s="24"/>
      <c r="X116" s="24"/>
      <c r="Y116" s="24"/>
      <c r="AC116" s="5"/>
      <c r="AD116" s="5"/>
      <c r="AE116" s="5"/>
      <c r="AF116" s="24"/>
      <c r="AG116" s="24"/>
      <c r="AH116" s="24"/>
      <c r="AI116" s="24"/>
      <c r="AJ116" s="24"/>
      <c r="AK116" s="5"/>
      <c r="AL116" s="5"/>
      <c r="AM116" s="5"/>
    </row>
    <row r="117" spans="1:39" ht="10.5" customHeight="1">
      <c r="A117" s="58"/>
      <c r="B117" s="55"/>
      <c r="F117" s="60"/>
      <c r="G117" s="34"/>
      <c r="P117" s="2"/>
      <c r="U117" s="24"/>
      <c r="V117" s="24"/>
      <c r="W117" s="24"/>
      <c r="X117" s="24"/>
      <c r="Y117" s="24"/>
      <c r="AC117" s="5"/>
      <c r="AD117" s="5"/>
      <c r="AE117" s="5"/>
      <c r="AF117" s="24"/>
      <c r="AG117" s="24"/>
      <c r="AH117" s="24"/>
      <c r="AI117" s="24"/>
      <c r="AJ117" s="24"/>
      <c r="AK117" s="5"/>
      <c r="AL117" s="5"/>
      <c r="AM117" s="5"/>
    </row>
    <row r="118" spans="1:39" ht="10.5" customHeight="1">
      <c r="A118" s="52">
        <v>1700</v>
      </c>
      <c r="B118" s="20" t="s">
        <v>101</v>
      </c>
      <c r="C118" s="21"/>
      <c r="D118" s="22"/>
      <c r="E118" s="22"/>
      <c r="F118" s="22"/>
      <c r="G118" s="57"/>
      <c r="P118" s="2"/>
      <c r="U118" s="24"/>
      <c r="V118" s="24"/>
      <c r="W118" s="24"/>
      <c r="X118" s="24"/>
      <c r="Y118" s="24"/>
      <c r="AC118" s="5"/>
      <c r="AD118" s="5"/>
      <c r="AE118" s="5"/>
      <c r="AF118" s="24"/>
      <c r="AG118" s="24"/>
      <c r="AH118" s="24"/>
      <c r="AI118" s="24"/>
      <c r="AJ118" s="24"/>
      <c r="AK118" s="5"/>
      <c r="AL118" s="5"/>
      <c r="AM118" s="5"/>
    </row>
    <row r="119" spans="1:39" ht="10.5" customHeight="1">
      <c r="A119" s="58">
        <f>A118+1</f>
        <v>1701</v>
      </c>
      <c r="B119" s="30" t="s">
        <v>102</v>
      </c>
      <c r="C119" s="36">
        <v>2</v>
      </c>
      <c r="D119" s="31" t="s">
        <v>13</v>
      </c>
      <c r="F119" s="3">
        <f>E119*C119</f>
        <v>0</v>
      </c>
      <c r="G119" s="59"/>
      <c r="P119" s="2"/>
      <c r="U119" s="24"/>
      <c r="V119" s="24"/>
      <c r="W119" s="24"/>
      <c r="X119" s="24"/>
      <c r="Y119" s="24"/>
      <c r="AC119" s="5"/>
      <c r="AD119" s="5"/>
      <c r="AE119" s="5"/>
      <c r="AF119" s="24"/>
      <c r="AG119" s="24"/>
      <c r="AH119" s="24"/>
      <c r="AI119" s="24"/>
      <c r="AJ119" s="24"/>
      <c r="AK119" s="5"/>
      <c r="AL119" s="5"/>
      <c r="AM119" s="5"/>
    </row>
    <row r="120" spans="1:39" ht="10.5" customHeight="1">
      <c r="A120" s="58">
        <f>A119+1</f>
        <v>1702</v>
      </c>
      <c r="B120" s="30" t="s">
        <v>103</v>
      </c>
      <c r="C120" s="36">
        <v>1</v>
      </c>
      <c r="D120" s="31" t="s">
        <v>13</v>
      </c>
      <c r="F120" s="3">
        <f>E120*C120</f>
        <v>0</v>
      </c>
      <c r="G120" s="59"/>
      <c r="P120" s="2"/>
      <c r="U120" s="24"/>
      <c r="V120" s="24"/>
      <c r="W120" s="24"/>
      <c r="X120" s="24"/>
      <c r="Y120" s="24"/>
      <c r="AC120" s="5"/>
      <c r="AD120" s="5"/>
      <c r="AE120" s="5"/>
      <c r="AF120" s="24"/>
      <c r="AG120" s="24"/>
      <c r="AH120" s="24"/>
      <c r="AI120" s="24"/>
      <c r="AJ120" s="24"/>
      <c r="AK120" s="5"/>
      <c r="AL120" s="5"/>
      <c r="AM120" s="5"/>
    </row>
    <row r="121" spans="1:39" ht="10.5" customHeight="1">
      <c r="A121" s="58"/>
      <c r="B121" s="55"/>
      <c r="F121" s="60">
        <f>A118</f>
        <v>1700</v>
      </c>
      <c r="G121" s="33">
        <f>SUM(F119:F120)</f>
        <v>0</v>
      </c>
      <c r="P121" s="2"/>
      <c r="U121" s="24"/>
      <c r="V121" s="24"/>
      <c r="W121" s="24"/>
      <c r="X121" s="24"/>
      <c r="Y121" s="24"/>
      <c r="AC121" s="5"/>
      <c r="AD121" s="5"/>
      <c r="AE121" s="5"/>
      <c r="AF121" s="24"/>
      <c r="AG121" s="24"/>
      <c r="AH121" s="24"/>
      <c r="AI121" s="24"/>
      <c r="AJ121" s="24"/>
      <c r="AK121" s="5"/>
      <c r="AL121" s="5"/>
      <c r="AM121" s="5"/>
    </row>
    <row r="122" spans="1:39" s="55" customFormat="1" ht="10.5" customHeight="1">
      <c r="A122" s="58"/>
      <c r="D122" s="32"/>
      <c r="E122" s="32"/>
      <c r="F122" s="67"/>
      <c r="G122" s="34"/>
      <c r="H122" s="4"/>
      <c r="I122" s="4"/>
      <c r="J122" s="4"/>
      <c r="K122" s="4"/>
      <c r="L122" s="4"/>
      <c r="M122" s="4"/>
      <c r="N122" s="5"/>
      <c r="O122" s="5"/>
      <c r="Q122" s="5"/>
      <c r="R122" s="5"/>
      <c r="S122" s="5"/>
      <c r="T122" s="5"/>
      <c r="U122" s="24"/>
      <c r="V122" s="24"/>
      <c r="W122" s="24"/>
      <c r="X122" s="24"/>
      <c r="Y122" s="24"/>
      <c r="Z122" s="5"/>
      <c r="AA122" s="5"/>
      <c r="AB122" s="5"/>
      <c r="AC122" s="5"/>
      <c r="AD122" s="5"/>
      <c r="AE122" s="5"/>
      <c r="AF122" s="24"/>
      <c r="AG122" s="24"/>
      <c r="AH122" s="24"/>
      <c r="AI122" s="24"/>
      <c r="AJ122" s="24"/>
      <c r="AK122" s="5"/>
      <c r="AL122" s="5"/>
      <c r="AM122" s="5"/>
    </row>
    <row r="123" spans="1:39" ht="10.5" customHeight="1">
      <c r="A123" s="52">
        <v>1800</v>
      </c>
      <c r="B123" s="20" t="s">
        <v>104</v>
      </c>
      <c r="C123" s="21"/>
      <c r="D123" s="22"/>
      <c r="E123" s="22"/>
      <c r="F123" s="22"/>
      <c r="G123" s="57"/>
      <c r="P123" s="2"/>
      <c r="U123" s="24"/>
      <c r="V123" s="24"/>
      <c r="W123" s="24"/>
      <c r="X123" s="24"/>
      <c r="Y123" s="24"/>
      <c r="AC123" s="5"/>
      <c r="AD123" s="5"/>
      <c r="AE123" s="5"/>
      <c r="AF123" s="24"/>
      <c r="AG123" s="24"/>
      <c r="AH123" s="24"/>
      <c r="AI123" s="24"/>
      <c r="AJ123" s="24"/>
      <c r="AK123" s="5"/>
      <c r="AL123" s="5"/>
      <c r="AM123" s="5"/>
    </row>
    <row r="124" spans="1:39" ht="10.5" customHeight="1">
      <c r="A124" s="68">
        <f aca="true" t="shared" si="5" ref="A124:A129">A123+1</f>
        <v>1801</v>
      </c>
      <c r="B124" s="38" t="s">
        <v>105</v>
      </c>
      <c r="C124" s="69">
        <f>3*4*4</f>
        <v>48</v>
      </c>
      <c r="D124" s="39" t="s">
        <v>28</v>
      </c>
      <c r="E124" s="40"/>
      <c r="F124" s="40">
        <f aca="true" t="shared" si="6" ref="F124:F129">+E124*C124</f>
        <v>0</v>
      </c>
      <c r="G124" s="70"/>
      <c r="P124" s="2"/>
      <c r="U124" s="24"/>
      <c r="V124" s="24"/>
      <c r="W124" s="24"/>
      <c r="X124" s="24"/>
      <c r="Y124" s="24"/>
      <c r="AC124" s="5"/>
      <c r="AD124" s="5"/>
      <c r="AE124" s="5"/>
      <c r="AF124" s="24"/>
      <c r="AG124" s="24"/>
      <c r="AH124" s="24"/>
      <c r="AI124" s="24"/>
      <c r="AJ124" s="24"/>
      <c r="AK124" s="5"/>
      <c r="AL124" s="5"/>
      <c r="AM124" s="5"/>
    </row>
    <row r="125" spans="1:39" ht="10.5" customHeight="1">
      <c r="A125" s="68">
        <f t="shared" si="5"/>
        <v>1802</v>
      </c>
      <c r="B125" s="38" t="s">
        <v>106</v>
      </c>
      <c r="C125" s="69">
        <f>+C124*1.3</f>
        <v>62.400000000000006</v>
      </c>
      <c r="D125" s="39" t="s">
        <v>28</v>
      </c>
      <c r="E125" s="40"/>
      <c r="F125" s="40">
        <f t="shared" si="6"/>
        <v>0</v>
      </c>
      <c r="G125" s="70"/>
      <c r="P125" s="2"/>
      <c r="U125" s="24"/>
      <c r="V125" s="24"/>
      <c r="W125" s="24"/>
      <c r="X125" s="24"/>
      <c r="Y125" s="24"/>
      <c r="AC125" s="5"/>
      <c r="AD125" s="5"/>
      <c r="AE125" s="5"/>
      <c r="AF125" s="24"/>
      <c r="AG125" s="24"/>
      <c r="AH125" s="24"/>
      <c r="AI125" s="24"/>
      <c r="AJ125" s="24"/>
      <c r="AK125" s="5"/>
      <c r="AL125" s="5"/>
      <c r="AM125" s="5"/>
    </row>
    <row r="126" spans="1:39" ht="10.5" customHeight="1">
      <c r="A126" s="68">
        <f t="shared" si="5"/>
        <v>1803</v>
      </c>
      <c r="B126" s="38" t="s">
        <v>107</v>
      </c>
      <c r="C126" s="69">
        <f>3*4*0.12</f>
        <v>1.44</v>
      </c>
      <c r="D126" s="39" t="s">
        <v>28</v>
      </c>
      <c r="E126" s="40"/>
      <c r="F126" s="40">
        <f t="shared" si="6"/>
        <v>0</v>
      </c>
      <c r="G126" s="70"/>
      <c r="P126" s="2"/>
      <c r="U126" s="24"/>
      <c r="V126" s="24"/>
      <c r="W126" s="24"/>
      <c r="X126" s="24"/>
      <c r="Y126" s="24"/>
      <c r="AC126" s="5"/>
      <c r="AD126" s="5"/>
      <c r="AE126" s="5"/>
      <c r="AF126" s="24"/>
      <c r="AG126" s="24"/>
      <c r="AH126" s="24"/>
      <c r="AI126" s="24"/>
      <c r="AJ126" s="24"/>
      <c r="AK126" s="5"/>
      <c r="AL126" s="5"/>
      <c r="AM126" s="5"/>
    </row>
    <row r="127" spans="1:39" ht="10.5" customHeight="1">
      <c r="A127" s="68">
        <f t="shared" si="5"/>
        <v>1804</v>
      </c>
      <c r="B127" s="38" t="s">
        <v>108</v>
      </c>
      <c r="C127" s="69">
        <f>3*4*0.15</f>
        <v>1.7999999999999998</v>
      </c>
      <c r="D127" s="39" t="s">
        <v>28</v>
      </c>
      <c r="E127" s="40"/>
      <c r="F127" s="40">
        <f t="shared" si="6"/>
        <v>0</v>
      </c>
      <c r="G127" s="70"/>
      <c r="P127" s="2"/>
      <c r="U127" s="24"/>
      <c r="V127" s="24"/>
      <c r="W127" s="24"/>
      <c r="X127" s="24"/>
      <c r="Y127" s="24"/>
      <c r="AC127" s="5"/>
      <c r="AD127" s="5"/>
      <c r="AE127" s="5"/>
      <c r="AF127" s="24"/>
      <c r="AG127" s="24"/>
      <c r="AH127" s="24"/>
      <c r="AI127" s="24"/>
      <c r="AJ127" s="24"/>
      <c r="AK127" s="5"/>
      <c r="AL127" s="5"/>
      <c r="AM127" s="5"/>
    </row>
    <row r="128" spans="1:39" ht="10.5" customHeight="1">
      <c r="A128" s="68">
        <f t="shared" si="5"/>
        <v>1805</v>
      </c>
      <c r="B128" s="38" t="s">
        <v>109</v>
      </c>
      <c r="C128" s="69">
        <v>56</v>
      </c>
      <c r="D128" s="39" t="s">
        <v>28</v>
      </c>
      <c r="E128" s="40"/>
      <c r="F128" s="40">
        <f t="shared" si="6"/>
        <v>0</v>
      </c>
      <c r="G128" s="70"/>
      <c r="P128" s="2"/>
      <c r="U128" s="24"/>
      <c r="V128" s="24"/>
      <c r="W128" s="24"/>
      <c r="X128" s="24"/>
      <c r="Y128" s="24"/>
      <c r="AC128" s="5"/>
      <c r="AD128" s="5"/>
      <c r="AE128" s="5"/>
      <c r="AF128" s="24"/>
      <c r="AG128" s="24"/>
      <c r="AH128" s="24"/>
      <c r="AI128" s="24"/>
      <c r="AJ128" s="24"/>
      <c r="AK128" s="5"/>
      <c r="AL128" s="5"/>
      <c r="AM128" s="5"/>
    </row>
    <row r="129" spans="1:39" ht="10.5" customHeight="1">
      <c r="A129" s="68">
        <f t="shared" si="5"/>
        <v>1806</v>
      </c>
      <c r="B129" s="38" t="s">
        <v>110</v>
      </c>
      <c r="C129" s="69">
        <v>68</v>
      </c>
      <c r="D129" s="39" t="s">
        <v>24</v>
      </c>
      <c r="E129" s="40"/>
      <c r="F129" s="40">
        <f t="shared" si="6"/>
        <v>0</v>
      </c>
      <c r="G129" s="70"/>
      <c r="P129" s="2"/>
      <c r="U129" s="24"/>
      <c r="V129" s="24"/>
      <c r="W129" s="24"/>
      <c r="X129" s="24"/>
      <c r="Y129" s="24"/>
      <c r="AC129" s="5"/>
      <c r="AD129" s="5"/>
      <c r="AE129" s="5"/>
      <c r="AF129" s="24"/>
      <c r="AG129" s="24"/>
      <c r="AH129" s="24"/>
      <c r="AI129" s="24"/>
      <c r="AJ129" s="24"/>
      <c r="AK129" s="5"/>
      <c r="AL129" s="5"/>
      <c r="AM129" s="5"/>
    </row>
    <row r="130" spans="1:39" ht="10.5" customHeight="1">
      <c r="A130" s="68"/>
      <c r="B130" s="71"/>
      <c r="C130" s="71"/>
      <c r="D130" s="40"/>
      <c r="E130" s="40"/>
      <c r="F130" s="72">
        <f>A123</f>
        <v>1800</v>
      </c>
      <c r="G130" s="33">
        <f>SUM(F124:F129)</f>
        <v>0</v>
      </c>
      <c r="P130" s="2"/>
      <c r="U130" s="24"/>
      <c r="V130" s="24"/>
      <c r="W130" s="24"/>
      <c r="X130" s="24"/>
      <c r="Y130" s="24"/>
      <c r="AC130" s="5"/>
      <c r="AD130" s="5"/>
      <c r="AE130" s="5"/>
      <c r="AF130" s="24"/>
      <c r="AG130" s="24"/>
      <c r="AH130" s="24"/>
      <c r="AI130" s="24"/>
      <c r="AJ130" s="24"/>
      <c r="AK130" s="5"/>
      <c r="AL130" s="5"/>
      <c r="AM130" s="5"/>
    </row>
    <row r="131" spans="1:39" ht="10.5" customHeight="1">
      <c r="A131" s="58"/>
      <c r="B131" s="55"/>
      <c r="F131" s="60"/>
      <c r="G131" s="34"/>
      <c r="P131" s="2"/>
      <c r="U131" s="24"/>
      <c r="V131" s="24"/>
      <c r="W131" s="24"/>
      <c r="X131" s="24"/>
      <c r="Y131" s="24"/>
      <c r="AC131" s="5"/>
      <c r="AD131" s="5"/>
      <c r="AE131" s="5"/>
      <c r="AF131" s="24"/>
      <c r="AG131" s="24"/>
      <c r="AH131" s="24"/>
      <c r="AI131" s="24"/>
      <c r="AJ131" s="24"/>
      <c r="AK131" s="5"/>
      <c r="AL131" s="5"/>
      <c r="AM131" s="5"/>
    </row>
    <row r="132" spans="1:39" ht="10.5" customHeight="1">
      <c r="A132" s="52">
        <v>1900</v>
      </c>
      <c r="B132" s="20" t="s">
        <v>111</v>
      </c>
      <c r="C132" s="21"/>
      <c r="D132" s="22"/>
      <c r="E132" s="22"/>
      <c r="F132" s="22"/>
      <c r="G132" s="57"/>
      <c r="P132" s="2"/>
      <c r="U132" s="24"/>
      <c r="V132" s="24"/>
      <c r="W132" s="24"/>
      <c r="X132" s="24"/>
      <c r="Y132" s="24"/>
      <c r="AC132" s="5"/>
      <c r="AD132" s="5"/>
      <c r="AE132" s="5"/>
      <c r="AF132" s="24"/>
      <c r="AG132" s="24"/>
      <c r="AH132" s="24"/>
      <c r="AI132" s="24"/>
      <c r="AJ132" s="24"/>
      <c r="AK132" s="5"/>
      <c r="AL132" s="5"/>
      <c r="AM132" s="5"/>
    </row>
    <row r="133" spans="1:39" ht="10.5" customHeight="1">
      <c r="A133" s="58">
        <f>A132+1</f>
        <v>1901</v>
      </c>
      <c r="B133" s="30" t="s">
        <v>112</v>
      </c>
      <c r="C133" s="36">
        <v>1</v>
      </c>
      <c r="D133" s="31" t="s">
        <v>19</v>
      </c>
      <c r="F133" s="3">
        <f>E133*C133</f>
        <v>0</v>
      </c>
      <c r="G133" s="59"/>
      <c r="P133" s="2"/>
      <c r="U133" s="24"/>
      <c r="V133" s="24"/>
      <c r="W133" s="24"/>
      <c r="X133" s="24"/>
      <c r="Y133" s="24"/>
      <c r="AC133" s="5"/>
      <c r="AD133" s="5"/>
      <c r="AE133" s="5"/>
      <c r="AF133" s="24"/>
      <c r="AG133" s="24"/>
      <c r="AH133" s="24"/>
      <c r="AI133" s="24"/>
      <c r="AJ133" s="24"/>
      <c r="AK133" s="5"/>
      <c r="AL133" s="5"/>
      <c r="AM133" s="5"/>
    </row>
    <row r="134" spans="1:39" ht="10.5" customHeight="1">
      <c r="A134" s="66">
        <f>A133+1</f>
        <v>1902</v>
      </c>
      <c r="B134" s="25" t="s">
        <v>113</v>
      </c>
      <c r="C134" s="73">
        <v>1</v>
      </c>
      <c r="D134" s="27" t="s">
        <v>19</v>
      </c>
      <c r="E134" s="28"/>
      <c r="F134" s="28">
        <f>E134*C134</f>
        <v>0</v>
      </c>
      <c r="G134" s="59"/>
      <c r="P134" s="2"/>
      <c r="U134" s="24"/>
      <c r="V134" s="24"/>
      <c r="W134" s="24"/>
      <c r="X134" s="24"/>
      <c r="Y134" s="24"/>
      <c r="AC134" s="5"/>
      <c r="AD134" s="5"/>
      <c r="AE134" s="5"/>
      <c r="AF134" s="24"/>
      <c r="AG134" s="24"/>
      <c r="AH134" s="24"/>
      <c r="AI134" s="24"/>
      <c r="AJ134" s="24"/>
      <c r="AK134" s="5"/>
      <c r="AL134" s="5"/>
      <c r="AM134" s="5"/>
    </row>
    <row r="135" spans="1:39" ht="10.5" customHeight="1">
      <c r="A135" s="58">
        <f>A134+1</f>
        <v>1903</v>
      </c>
      <c r="B135" s="25" t="s">
        <v>114</v>
      </c>
      <c r="C135" s="73">
        <v>1</v>
      </c>
      <c r="D135" s="27" t="s">
        <v>19</v>
      </c>
      <c r="E135" s="28"/>
      <c r="F135" s="28">
        <f>E135*C135</f>
        <v>0</v>
      </c>
      <c r="G135" s="59"/>
      <c r="P135" s="2"/>
      <c r="U135" s="24"/>
      <c r="V135" s="24"/>
      <c r="W135" s="24"/>
      <c r="X135" s="24"/>
      <c r="Y135" s="24"/>
      <c r="AC135" s="5"/>
      <c r="AD135" s="5"/>
      <c r="AE135" s="5"/>
      <c r="AF135" s="24"/>
      <c r="AG135" s="24"/>
      <c r="AH135" s="24"/>
      <c r="AI135" s="24"/>
      <c r="AJ135" s="24"/>
      <c r="AK135" s="5"/>
      <c r="AL135" s="5"/>
      <c r="AM135" s="5"/>
    </row>
    <row r="136" spans="1:39" ht="10.5" customHeight="1">
      <c r="A136" s="58">
        <f>A135+1</f>
        <v>1904</v>
      </c>
      <c r="B136" s="38" t="s">
        <v>115</v>
      </c>
      <c r="C136" s="69">
        <v>30</v>
      </c>
      <c r="D136" s="74" t="s">
        <v>24</v>
      </c>
      <c r="E136" s="40"/>
      <c r="F136" s="40">
        <f>E136*C136</f>
        <v>0</v>
      </c>
      <c r="G136" s="59"/>
      <c r="P136" s="2"/>
      <c r="U136" s="24"/>
      <c r="V136" s="24"/>
      <c r="W136" s="24"/>
      <c r="X136" s="24"/>
      <c r="Y136" s="24"/>
      <c r="AC136" s="5"/>
      <c r="AD136" s="5"/>
      <c r="AE136" s="5"/>
      <c r="AF136" s="24"/>
      <c r="AG136" s="24"/>
      <c r="AH136" s="24"/>
      <c r="AI136" s="24"/>
      <c r="AJ136" s="24"/>
      <c r="AK136" s="5"/>
      <c r="AL136" s="5"/>
      <c r="AM136" s="5"/>
    </row>
    <row r="137" spans="1:39" ht="10.5" customHeight="1">
      <c r="A137" s="58"/>
      <c r="B137" s="55"/>
      <c r="F137" s="60">
        <f>A132</f>
        <v>1900</v>
      </c>
      <c r="G137" s="33">
        <f>SUM(F133:F136)</f>
        <v>0</v>
      </c>
      <c r="P137" s="2"/>
      <c r="U137" s="24"/>
      <c r="V137" s="24"/>
      <c r="W137" s="24"/>
      <c r="X137" s="24"/>
      <c r="Y137" s="24"/>
      <c r="AC137" s="5"/>
      <c r="AD137" s="5"/>
      <c r="AE137" s="5"/>
      <c r="AF137" s="24"/>
      <c r="AG137" s="24"/>
      <c r="AH137" s="24"/>
      <c r="AI137" s="24"/>
      <c r="AJ137" s="24"/>
      <c r="AK137" s="5"/>
      <c r="AL137" s="5"/>
      <c r="AM137" s="5"/>
    </row>
    <row r="138" spans="1:39" ht="10.5" customHeight="1">
      <c r="A138" s="58"/>
      <c r="B138" s="55"/>
      <c r="F138" s="60"/>
      <c r="G138" s="34"/>
      <c r="P138" s="2"/>
      <c r="U138" s="24"/>
      <c r="V138" s="24"/>
      <c r="W138" s="24"/>
      <c r="X138" s="24"/>
      <c r="Y138" s="24"/>
      <c r="AC138" s="5"/>
      <c r="AD138" s="5"/>
      <c r="AE138" s="5"/>
      <c r="AF138" s="24"/>
      <c r="AG138" s="24"/>
      <c r="AH138" s="24"/>
      <c r="AI138" s="24"/>
      <c r="AJ138" s="24"/>
      <c r="AK138" s="5"/>
      <c r="AL138" s="5"/>
      <c r="AM138" s="5"/>
    </row>
    <row r="139" spans="1:39" ht="10.5" customHeight="1">
      <c r="A139" s="52">
        <v>2000</v>
      </c>
      <c r="B139" s="20" t="s">
        <v>116</v>
      </c>
      <c r="C139" s="21"/>
      <c r="D139" s="22"/>
      <c r="E139" s="22"/>
      <c r="F139" s="22"/>
      <c r="G139" s="57"/>
      <c r="P139" s="2"/>
      <c r="U139" s="24"/>
      <c r="V139" s="24"/>
      <c r="W139" s="24"/>
      <c r="X139" s="24"/>
      <c r="Y139" s="24"/>
      <c r="AC139" s="5"/>
      <c r="AD139" s="5"/>
      <c r="AE139" s="5"/>
      <c r="AF139" s="24"/>
      <c r="AG139" s="24"/>
      <c r="AH139" s="24"/>
      <c r="AI139" s="24"/>
      <c r="AJ139" s="24"/>
      <c r="AK139" s="5"/>
      <c r="AL139" s="5"/>
      <c r="AM139" s="5"/>
    </row>
    <row r="140" spans="1:39" ht="10.5" customHeight="1">
      <c r="A140" s="58">
        <f aca="true" t="shared" si="7" ref="A140:A145">A139+1</f>
        <v>2001</v>
      </c>
      <c r="B140" s="30" t="s">
        <v>117</v>
      </c>
      <c r="C140" s="36">
        <v>176</v>
      </c>
      <c r="D140" s="31" t="s">
        <v>118</v>
      </c>
      <c r="F140" s="3">
        <f aca="true" t="shared" si="8" ref="F140:F145">E140*C140</f>
        <v>0</v>
      </c>
      <c r="G140" s="59"/>
      <c r="P140" s="2"/>
      <c r="U140" s="24"/>
      <c r="V140" s="24"/>
      <c r="W140" s="24"/>
      <c r="X140" s="24"/>
      <c r="Y140" s="24"/>
      <c r="AC140" s="5"/>
      <c r="AD140" s="5"/>
      <c r="AE140" s="5"/>
      <c r="AF140" s="24"/>
      <c r="AG140" s="24"/>
      <c r="AH140" s="24"/>
      <c r="AI140" s="24"/>
      <c r="AJ140" s="24"/>
      <c r="AK140" s="5"/>
      <c r="AL140" s="5"/>
      <c r="AM140" s="5"/>
    </row>
    <row r="141" spans="1:39" ht="10.5" customHeight="1">
      <c r="A141" s="58">
        <f t="shared" si="7"/>
        <v>2002</v>
      </c>
      <c r="B141" s="30" t="s">
        <v>119</v>
      </c>
      <c r="C141" s="36">
        <v>12</v>
      </c>
      <c r="D141" s="31" t="s">
        <v>118</v>
      </c>
      <c r="F141" s="3">
        <f t="shared" si="8"/>
        <v>0</v>
      </c>
      <c r="G141" s="59"/>
      <c r="P141" s="2"/>
      <c r="U141" s="24"/>
      <c r="V141" s="24"/>
      <c r="W141" s="24"/>
      <c r="X141" s="24"/>
      <c r="Y141" s="24"/>
      <c r="AC141" s="5"/>
      <c r="AD141" s="5"/>
      <c r="AE141" s="5"/>
      <c r="AF141" s="24"/>
      <c r="AG141" s="24"/>
      <c r="AH141" s="24"/>
      <c r="AI141" s="24"/>
      <c r="AJ141" s="24"/>
      <c r="AK141" s="5"/>
      <c r="AL141" s="5"/>
      <c r="AM141" s="5"/>
    </row>
    <row r="142" spans="1:39" ht="10.5" customHeight="1">
      <c r="A142" s="58">
        <f t="shared" si="7"/>
        <v>2003</v>
      </c>
      <c r="B142" s="30" t="s">
        <v>120</v>
      </c>
      <c r="C142" s="36">
        <v>32</v>
      </c>
      <c r="D142" s="31" t="s">
        <v>118</v>
      </c>
      <c r="F142" s="3">
        <f t="shared" si="8"/>
        <v>0</v>
      </c>
      <c r="G142" s="59"/>
      <c r="P142" s="2"/>
      <c r="U142" s="24"/>
      <c r="V142" s="24"/>
      <c r="W142" s="24"/>
      <c r="X142" s="24"/>
      <c r="Y142" s="24"/>
      <c r="AC142" s="5"/>
      <c r="AD142" s="5"/>
      <c r="AE142" s="5"/>
      <c r="AF142" s="24"/>
      <c r="AG142" s="24"/>
      <c r="AH142" s="24"/>
      <c r="AI142" s="24"/>
      <c r="AJ142" s="24"/>
      <c r="AK142" s="5"/>
      <c r="AL142" s="5"/>
      <c r="AM142" s="5"/>
    </row>
    <row r="143" spans="1:39" ht="10.5" customHeight="1">
      <c r="A143" s="58">
        <f t="shared" si="7"/>
        <v>2004</v>
      </c>
      <c r="B143" s="30" t="s">
        <v>121</v>
      </c>
      <c r="C143" s="36">
        <v>33.6</v>
      </c>
      <c r="D143" s="31" t="s">
        <v>118</v>
      </c>
      <c r="F143" s="3">
        <f t="shared" si="8"/>
        <v>0</v>
      </c>
      <c r="G143" s="59"/>
      <c r="P143" s="2"/>
      <c r="U143" s="24"/>
      <c r="V143" s="24"/>
      <c r="W143" s="24"/>
      <c r="X143" s="24"/>
      <c r="Y143" s="24"/>
      <c r="AC143" s="5"/>
      <c r="AD143" s="5"/>
      <c r="AE143" s="5"/>
      <c r="AF143" s="24"/>
      <c r="AG143" s="24"/>
      <c r="AH143" s="24"/>
      <c r="AI143" s="24"/>
      <c r="AJ143" s="24"/>
      <c r="AK143" s="5"/>
      <c r="AL143" s="5"/>
      <c r="AM143" s="5"/>
    </row>
    <row r="144" spans="1:39" ht="10.5" customHeight="1">
      <c r="A144" s="58">
        <f t="shared" si="7"/>
        <v>2005</v>
      </c>
      <c r="B144" s="30" t="s">
        <v>122</v>
      </c>
      <c r="C144" s="36">
        <f>'[6]Hoja1'!$B$62</f>
        <v>4</v>
      </c>
      <c r="D144" s="31" t="s">
        <v>13</v>
      </c>
      <c r="F144" s="3">
        <f t="shared" si="8"/>
        <v>0</v>
      </c>
      <c r="G144" s="59"/>
      <c r="P144" s="2"/>
      <c r="U144" s="24"/>
      <c r="V144" s="24"/>
      <c r="W144" s="24"/>
      <c r="X144" s="24"/>
      <c r="Y144" s="24"/>
      <c r="AC144" s="5"/>
      <c r="AD144" s="5"/>
      <c r="AE144" s="5"/>
      <c r="AF144" s="24"/>
      <c r="AG144" s="24"/>
      <c r="AH144" s="24"/>
      <c r="AI144" s="24"/>
      <c r="AJ144" s="24"/>
      <c r="AK144" s="5"/>
      <c r="AL144" s="5"/>
      <c r="AM144" s="5"/>
    </row>
    <row r="145" spans="1:39" ht="10.5" customHeight="1">
      <c r="A145" s="58">
        <f t="shared" si="7"/>
        <v>2006</v>
      </c>
      <c r="B145" s="30" t="s">
        <v>123</v>
      </c>
      <c r="C145" s="36">
        <v>62</v>
      </c>
      <c r="D145" s="31" t="s">
        <v>22</v>
      </c>
      <c r="F145" s="3">
        <f t="shared" si="8"/>
        <v>0</v>
      </c>
      <c r="G145" s="59"/>
      <c r="P145" s="2"/>
      <c r="U145" s="24"/>
      <c r="V145" s="24"/>
      <c r="W145" s="24"/>
      <c r="X145" s="24"/>
      <c r="Y145" s="24"/>
      <c r="AC145" s="5"/>
      <c r="AD145" s="5"/>
      <c r="AE145" s="5"/>
      <c r="AF145" s="24"/>
      <c r="AG145" s="24"/>
      <c r="AH145" s="24"/>
      <c r="AI145" s="24"/>
      <c r="AJ145" s="24"/>
      <c r="AK145" s="5"/>
      <c r="AL145" s="5"/>
      <c r="AM145" s="5"/>
    </row>
    <row r="146" spans="1:39" ht="10.5" customHeight="1">
      <c r="A146" s="66"/>
      <c r="B146" s="55"/>
      <c r="F146" s="60">
        <f>A139</f>
        <v>2000</v>
      </c>
      <c r="G146" s="33">
        <f>SUM(F140:F145)</f>
        <v>0</v>
      </c>
      <c r="P146" s="2"/>
      <c r="U146" s="24"/>
      <c r="V146" s="24"/>
      <c r="W146" s="24"/>
      <c r="X146" s="24"/>
      <c r="Y146" s="24"/>
      <c r="AC146" s="5"/>
      <c r="AD146" s="5"/>
      <c r="AE146" s="5"/>
      <c r="AF146" s="24"/>
      <c r="AG146" s="24"/>
      <c r="AH146" s="24"/>
      <c r="AI146" s="24"/>
      <c r="AJ146" s="24"/>
      <c r="AK146" s="5"/>
      <c r="AL146" s="5"/>
      <c r="AM146" s="5"/>
    </row>
    <row r="147" spans="1:39" ht="10.5" customHeight="1">
      <c r="A147" s="58"/>
      <c r="B147" s="55"/>
      <c r="F147" s="60"/>
      <c r="G147" s="34"/>
      <c r="P147" s="2"/>
      <c r="U147" s="24"/>
      <c r="V147" s="24"/>
      <c r="W147" s="24"/>
      <c r="X147" s="24"/>
      <c r="Y147" s="24"/>
      <c r="AC147" s="5"/>
      <c r="AD147" s="5"/>
      <c r="AE147" s="5"/>
      <c r="AF147" s="24"/>
      <c r="AG147" s="24"/>
      <c r="AH147" s="24"/>
      <c r="AI147" s="24"/>
      <c r="AJ147" s="24"/>
      <c r="AK147" s="5"/>
      <c r="AL147" s="5"/>
      <c r="AM147" s="5"/>
    </row>
    <row r="148" spans="1:39" ht="10.5" customHeight="1">
      <c r="A148" s="52">
        <v>2100</v>
      </c>
      <c r="B148" s="20" t="s">
        <v>124</v>
      </c>
      <c r="C148" s="21"/>
      <c r="D148" s="22"/>
      <c r="E148" s="22"/>
      <c r="F148" s="22"/>
      <c r="G148" s="57"/>
      <c r="P148" s="2"/>
      <c r="U148" s="24"/>
      <c r="V148" s="24"/>
      <c r="W148" s="24"/>
      <c r="X148" s="24"/>
      <c r="Y148" s="24"/>
      <c r="AC148" s="5"/>
      <c r="AD148" s="5"/>
      <c r="AE148" s="5"/>
      <c r="AF148" s="24"/>
      <c r="AG148" s="24"/>
      <c r="AH148" s="24"/>
      <c r="AI148" s="24"/>
      <c r="AJ148" s="24"/>
      <c r="AK148" s="5"/>
      <c r="AL148" s="5"/>
      <c r="AM148" s="5"/>
    </row>
    <row r="149" spans="1:39" ht="10.5" customHeight="1">
      <c r="A149" s="58">
        <f>A148+1</f>
        <v>2101</v>
      </c>
      <c r="B149" s="30" t="s">
        <v>125</v>
      </c>
      <c r="C149" s="26">
        <f>(822*2)+952</f>
        <v>2596</v>
      </c>
      <c r="D149" s="31" t="s">
        <v>24</v>
      </c>
      <c r="E149" s="32"/>
      <c r="F149" s="3">
        <f>E149*C149</f>
        <v>0</v>
      </c>
      <c r="G149" s="59"/>
      <c r="P149" s="2"/>
      <c r="U149" s="24"/>
      <c r="V149" s="24"/>
      <c r="W149" s="24"/>
      <c r="X149" s="24"/>
      <c r="Y149" s="24"/>
      <c r="AC149" s="5"/>
      <c r="AD149" s="5"/>
      <c r="AE149" s="5"/>
      <c r="AF149" s="24"/>
      <c r="AG149" s="24"/>
      <c r="AH149" s="24"/>
      <c r="AI149" s="24"/>
      <c r="AJ149" s="24"/>
      <c r="AK149" s="5"/>
      <c r="AL149" s="5"/>
      <c r="AM149" s="5"/>
    </row>
    <row r="150" spans="1:39" ht="10.5" customHeight="1">
      <c r="A150" s="58">
        <v>1602</v>
      </c>
      <c r="B150" s="30" t="s">
        <v>126</v>
      </c>
      <c r="C150" s="26">
        <v>93.23</v>
      </c>
      <c r="D150" s="31" t="s">
        <v>22</v>
      </c>
      <c r="E150" s="32"/>
      <c r="F150" s="3">
        <f>E150*C150</f>
        <v>0</v>
      </c>
      <c r="G150" s="59"/>
      <c r="P150" s="2"/>
      <c r="U150" s="24"/>
      <c r="V150" s="24"/>
      <c r="W150" s="24"/>
      <c r="X150" s="24"/>
      <c r="Y150" s="24"/>
      <c r="AC150" s="5"/>
      <c r="AD150" s="5"/>
      <c r="AE150" s="5"/>
      <c r="AF150" s="24"/>
      <c r="AG150" s="24"/>
      <c r="AH150" s="24"/>
      <c r="AI150" s="24"/>
      <c r="AJ150" s="24"/>
      <c r="AK150" s="5"/>
      <c r="AL150" s="5"/>
      <c r="AM150" s="5"/>
    </row>
    <row r="151" spans="1:39" ht="10.5" customHeight="1">
      <c r="A151" s="58">
        <v>1603</v>
      </c>
      <c r="B151" s="30" t="s">
        <v>127</v>
      </c>
      <c r="C151" s="32">
        <v>75</v>
      </c>
      <c r="D151" s="31" t="s">
        <v>22</v>
      </c>
      <c r="E151" s="32"/>
      <c r="F151" s="3">
        <f>E151*C151</f>
        <v>0</v>
      </c>
      <c r="G151" s="59"/>
      <c r="P151" s="2"/>
      <c r="U151" s="24"/>
      <c r="V151" s="24"/>
      <c r="W151" s="24"/>
      <c r="X151" s="24"/>
      <c r="Y151" s="24"/>
      <c r="AC151" s="5"/>
      <c r="AD151" s="5"/>
      <c r="AE151" s="5"/>
      <c r="AF151" s="24"/>
      <c r="AG151" s="24"/>
      <c r="AH151" s="24"/>
      <c r="AI151" s="24"/>
      <c r="AJ151" s="24"/>
      <c r="AK151" s="5"/>
      <c r="AL151" s="5"/>
      <c r="AM151" s="5"/>
    </row>
    <row r="152" spans="1:39" ht="10.5" customHeight="1">
      <c r="A152" s="58">
        <v>1604</v>
      </c>
      <c r="B152" s="30" t="s">
        <v>128</v>
      </c>
      <c r="C152" s="32">
        <v>1</v>
      </c>
      <c r="D152" s="31" t="s">
        <v>19</v>
      </c>
      <c r="E152" s="32"/>
      <c r="F152" s="3">
        <f>E152*C152</f>
        <v>0</v>
      </c>
      <c r="G152" s="59"/>
      <c r="P152" s="2"/>
      <c r="U152" s="24"/>
      <c r="V152" s="24"/>
      <c r="W152" s="24"/>
      <c r="X152" s="24"/>
      <c r="Y152" s="24"/>
      <c r="AC152" s="5"/>
      <c r="AD152" s="5"/>
      <c r="AE152" s="5"/>
      <c r="AF152" s="24"/>
      <c r="AG152" s="24"/>
      <c r="AH152" s="24"/>
      <c r="AI152" s="24"/>
      <c r="AJ152" s="24"/>
      <c r="AK152" s="5"/>
      <c r="AL152" s="5"/>
      <c r="AM152" s="5"/>
    </row>
    <row r="153" spans="1:39" ht="10.5" customHeight="1">
      <c r="A153" s="58"/>
      <c r="B153" s="55"/>
      <c r="F153" s="60">
        <f>A148</f>
        <v>2100</v>
      </c>
      <c r="G153" s="33">
        <f>SUM(F149:F152)</f>
        <v>0</v>
      </c>
      <c r="P153" s="2"/>
      <c r="U153" s="24"/>
      <c r="V153" s="24"/>
      <c r="W153" s="24"/>
      <c r="X153" s="24"/>
      <c r="Y153" s="24"/>
      <c r="AC153" s="5"/>
      <c r="AD153" s="5"/>
      <c r="AE153" s="5"/>
      <c r="AF153" s="24"/>
      <c r="AG153" s="24"/>
      <c r="AH153" s="24"/>
      <c r="AI153" s="24"/>
      <c r="AJ153" s="24"/>
      <c r="AK153" s="5"/>
      <c r="AL153" s="5"/>
      <c r="AM153" s="5"/>
    </row>
    <row r="154" spans="1:39" ht="10.5" customHeight="1">
      <c r="A154" s="58"/>
      <c r="B154" s="55"/>
      <c r="G154" s="59"/>
      <c r="P154" s="2"/>
      <c r="U154" s="24"/>
      <c r="V154" s="24"/>
      <c r="W154" s="24"/>
      <c r="X154" s="24"/>
      <c r="Y154" s="24"/>
      <c r="AC154" s="5"/>
      <c r="AD154" s="5"/>
      <c r="AE154" s="5"/>
      <c r="AF154" s="24"/>
      <c r="AG154" s="24"/>
      <c r="AH154" s="24"/>
      <c r="AI154" s="24"/>
      <c r="AJ154" s="24"/>
      <c r="AK154" s="5"/>
      <c r="AL154" s="5"/>
      <c r="AM154" s="5"/>
    </row>
    <row r="155" spans="1:39" ht="10.5" customHeight="1">
      <c r="A155" s="52">
        <v>2200</v>
      </c>
      <c r="B155" s="20" t="s">
        <v>129</v>
      </c>
      <c r="C155" s="21"/>
      <c r="D155" s="22"/>
      <c r="E155" s="22"/>
      <c r="F155" s="22"/>
      <c r="G155" s="57"/>
      <c r="P155" s="2"/>
      <c r="U155" s="24"/>
      <c r="V155" s="24"/>
      <c r="W155" s="24"/>
      <c r="X155" s="24"/>
      <c r="Y155" s="24"/>
      <c r="AC155" s="5"/>
      <c r="AD155" s="5"/>
      <c r="AE155" s="5"/>
      <c r="AF155" s="24"/>
      <c r="AG155" s="24"/>
      <c r="AH155" s="24"/>
      <c r="AI155" s="24"/>
      <c r="AJ155" s="24"/>
      <c r="AK155" s="5"/>
      <c r="AL155" s="5"/>
      <c r="AM155" s="5"/>
    </row>
    <row r="156" spans="1:39" ht="10.5" customHeight="1">
      <c r="A156" s="58">
        <f>A155+1</f>
        <v>2201</v>
      </c>
      <c r="B156" s="30" t="s">
        <v>130</v>
      </c>
      <c r="C156" s="36">
        <v>4</v>
      </c>
      <c r="D156" s="31" t="s">
        <v>131</v>
      </c>
      <c r="F156" s="3">
        <f>E156*C156</f>
        <v>0</v>
      </c>
      <c r="G156" s="59"/>
      <c r="P156" s="2"/>
      <c r="U156" s="24"/>
      <c r="V156" s="24"/>
      <c r="W156" s="24"/>
      <c r="X156" s="24"/>
      <c r="Y156" s="24"/>
      <c r="AC156" s="5"/>
      <c r="AD156" s="5"/>
      <c r="AE156" s="5"/>
      <c r="AF156" s="24"/>
      <c r="AG156" s="24"/>
      <c r="AH156" s="24"/>
      <c r="AI156" s="24"/>
      <c r="AJ156" s="24"/>
      <c r="AK156" s="5"/>
      <c r="AL156" s="5"/>
      <c r="AM156" s="5"/>
    </row>
    <row r="157" spans="1:39" ht="10.5" customHeight="1">
      <c r="A157" s="66">
        <v>1702</v>
      </c>
      <c r="B157" s="25" t="s">
        <v>132</v>
      </c>
      <c r="C157" s="73">
        <v>1</v>
      </c>
      <c r="D157" s="27" t="s">
        <v>19</v>
      </c>
      <c r="E157" s="28"/>
      <c r="F157" s="28">
        <f>E157*C157</f>
        <v>0</v>
      </c>
      <c r="G157" s="59"/>
      <c r="P157" s="2"/>
      <c r="U157" s="24"/>
      <c r="V157" s="24"/>
      <c r="W157" s="24"/>
      <c r="X157" s="24"/>
      <c r="Y157" s="24"/>
      <c r="AC157" s="5"/>
      <c r="AD157" s="5"/>
      <c r="AE157" s="5"/>
      <c r="AF157" s="24"/>
      <c r="AG157" s="24"/>
      <c r="AH157" s="24"/>
      <c r="AI157" s="24"/>
      <c r="AJ157" s="24"/>
      <c r="AK157" s="5"/>
      <c r="AL157" s="5"/>
      <c r="AM157" s="5"/>
    </row>
    <row r="158" spans="1:39" ht="10.5" customHeight="1">
      <c r="A158" s="58">
        <v>1704</v>
      </c>
      <c r="B158" s="30" t="s">
        <v>133</v>
      </c>
      <c r="C158" s="36">
        <v>4</v>
      </c>
      <c r="D158" s="31" t="s">
        <v>131</v>
      </c>
      <c r="F158" s="3">
        <f>E158*C158</f>
        <v>0</v>
      </c>
      <c r="G158" s="59"/>
      <c r="P158" s="2"/>
      <c r="U158" s="24"/>
      <c r="V158" s="24"/>
      <c r="W158" s="24"/>
      <c r="X158" s="24"/>
      <c r="Y158" s="24"/>
      <c r="AC158" s="5"/>
      <c r="AD158" s="5"/>
      <c r="AE158" s="5"/>
      <c r="AF158" s="24"/>
      <c r="AG158" s="24"/>
      <c r="AH158" s="24"/>
      <c r="AI158" s="24"/>
      <c r="AJ158" s="24"/>
      <c r="AK158" s="5"/>
      <c r="AL158" s="5"/>
      <c r="AM158" s="5"/>
    </row>
    <row r="159" spans="1:39" ht="10.5" customHeight="1">
      <c r="A159" s="58">
        <v>1705</v>
      </c>
      <c r="B159" s="30" t="s">
        <v>134</v>
      </c>
      <c r="C159" s="36">
        <v>1</v>
      </c>
      <c r="D159" s="31" t="s">
        <v>19</v>
      </c>
      <c r="F159" s="3">
        <f>E159*C159</f>
        <v>0</v>
      </c>
      <c r="G159" s="59"/>
      <c r="P159" s="2"/>
      <c r="U159" s="24"/>
      <c r="V159" s="24"/>
      <c r="W159" s="24"/>
      <c r="X159" s="24"/>
      <c r="Y159" s="24"/>
      <c r="AC159" s="5"/>
      <c r="AD159" s="5"/>
      <c r="AE159" s="5"/>
      <c r="AF159" s="24"/>
      <c r="AG159" s="24"/>
      <c r="AH159" s="24"/>
      <c r="AI159" s="24"/>
      <c r="AJ159" s="24"/>
      <c r="AK159" s="5"/>
      <c r="AL159" s="5"/>
      <c r="AM159" s="5"/>
    </row>
    <row r="160" spans="1:39" ht="10.5" customHeight="1">
      <c r="A160" s="58">
        <v>1706</v>
      </c>
      <c r="B160" s="30" t="s">
        <v>135</v>
      </c>
      <c r="C160" s="36">
        <v>1</v>
      </c>
      <c r="D160" s="31" t="s">
        <v>19</v>
      </c>
      <c r="F160" s="3">
        <f>E160*C160</f>
        <v>0</v>
      </c>
      <c r="G160" s="59"/>
      <c r="P160" s="2"/>
      <c r="U160" s="24"/>
      <c r="V160" s="24"/>
      <c r="W160" s="24"/>
      <c r="X160" s="24"/>
      <c r="Y160" s="24"/>
      <c r="AC160" s="5"/>
      <c r="AD160" s="5"/>
      <c r="AE160" s="5"/>
      <c r="AF160" s="24"/>
      <c r="AG160" s="24"/>
      <c r="AH160" s="24"/>
      <c r="AI160" s="24"/>
      <c r="AJ160" s="24"/>
      <c r="AK160" s="5"/>
      <c r="AL160" s="5"/>
      <c r="AM160" s="5"/>
    </row>
    <row r="161" spans="1:39" ht="10.5" customHeight="1">
      <c r="A161" s="58"/>
      <c r="B161" s="55"/>
      <c r="F161" s="60">
        <f>A155</f>
        <v>2200</v>
      </c>
      <c r="G161" s="33">
        <f>SUM(F156:F160)</f>
        <v>0</v>
      </c>
      <c r="P161" s="2"/>
      <c r="U161" s="24"/>
      <c r="V161" s="24"/>
      <c r="W161" s="24"/>
      <c r="X161" s="24"/>
      <c r="Y161" s="24"/>
      <c r="AC161" s="5"/>
      <c r="AD161" s="5"/>
      <c r="AE161" s="5"/>
      <c r="AF161" s="24"/>
      <c r="AG161" s="24"/>
      <c r="AH161" s="24"/>
      <c r="AI161" s="24"/>
      <c r="AJ161" s="24"/>
      <c r="AK161" s="5"/>
      <c r="AL161" s="5"/>
      <c r="AM161" s="5"/>
    </row>
    <row r="162" spans="4:39" ht="10.5" customHeight="1">
      <c r="D162" s="2"/>
      <c r="E162" s="2"/>
      <c r="F162" s="2"/>
      <c r="G162" s="2"/>
      <c r="P162" s="2"/>
      <c r="U162" s="24"/>
      <c r="V162" s="24"/>
      <c r="W162" s="24"/>
      <c r="X162" s="24"/>
      <c r="Y162" s="24"/>
      <c r="AC162" s="5"/>
      <c r="AD162" s="5"/>
      <c r="AE162" s="5"/>
      <c r="AF162" s="24"/>
      <c r="AG162" s="24"/>
      <c r="AH162" s="24"/>
      <c r="AI162" s="24"/>
      <c r="AJ162" s="24"/>
      <c r="AK162" s="5"/>
      <c r="AL162" s="5"/>
      <c r="AM162" s="5"/>
    </row>
    <row r="163" spans="1:39" ht="10.5" customHeight="1">
      <c r="A163" s="52">
        <v>2300</v>
      </c>
      <c r="B163" s="20" t="s">
        <v>136</v>
      </c>
      <c r="C163" s="21"/>
      <c r="D163" s="22"/>
      <c r="E163" s="22"/>
      <c r="F163" s="20"/>
      <c r="G163" s="33">
        <f>SUM(G13:G162)</f>
        <v>0</v>
      </c>
      <c r="P163" s="2"/>
      <c r="U163" s="24"/>
      <c r="V163" s="24"/>
      <c r="W163" s="24"/>
      <c r="X163" s="24"/>
      <c r="Y163" s="24"/>
      <c r="AC163" s="5"/>
      <c r="AD163" s="5"/>
      <c r="AE163" s="5"/>
      <c r="AF163" s="24"/>
      <c r="AG163" s="24"/>
      <c r="AH163" s="24"/>
      <c r="AI163" s="24"/>
      <c r="AJ163" s="24"/>
      <c r="AK163" s="5"/>
      <c r="AL163" s="5"/>
      <c r="AM163" s="5"/>
    </row>
    <row r="164" spans="1:39" ht="10.5" customHeight="1">
      <c r="A164" s="75"/>
      <c r="P164" s="2"/>
      <c r="U164" s="24"/>
      <c r="V164" s="24"/>
      <c r="W164" s="24"/>
      <c r="X164" s="24"/>
      <c r="Y164" s="24"/>
      <c r="AC164" s="5"/>
      <c r="AD164" s="5"/>
      <c r="AE164" s="5"/>
      <c r="AF164" s="24"/>
      <c r="AG164" s="24"/>
      <c r="AH164" s="24"/>
      <c r="AI164" s="24"/>
      <c r="AJ164" s="24"/>
      <c r="AK164" s="5"/>
      <c r="AL164" s="5"/>
      <c r="AM164" s="5"/>
    </row>
    <row r="165" spans="1:39" ht="10.5" customHeight="1">
      <c r="A165" s="75"/>
      <c r="P165" s="2"/>
      <c r="U165" s="24"/>
      <c r="V165" s="24"/>
      <c r="W165" s="24"/>
      <c r="X165" s="24"/>
      <c r="Y165" s="24"/>
      <c r="AC165" s="5"/>
      <c r="AD165" s="5"/>
      <c r="AE165" s="5"/>
      <c r="AF165" s="24"/>
      <c r="AG165" s="24"/>
      <c r="AH165" s="24"/>
      <c r="AI165" s="24"/>
      <c r="AJ165" s="24"/>
      <c r="AK165" s="5"/>
      <c r="AL165" s="5"/>
      <c r="AM165" s="5"/>
    </row>
    <row r="166" spans="1:39" ht="10.5" customHeight="1">
      <c r="A166" s="60">
        <v>2400</v>
      </c>
      <c r="B166" s="76" t="s">
        <v>137</v>
      </c>
      <c r="C166" s="76"/>
      <c r="D166" s="76"/>
      <c r="P166" s="2"/>
      <c r="U166" s="24"/>
      <c r="V166" s="24"/>
      <c r="W166" s="24"/>
      <c r="X166" s="24"/>
      <c r="Y166" s="24"/>
      <c r="AC166" s="5"/>
      <c r="AD166" s="5"/>
      <c r="AE166" s="5"/>
      <c r="AF166" s="24"/>
      <c r="AG166" s="24"/>
      <c r="AH166" s="24"/>
      <c r="AI166" s="24"/>
      <c r="AJ166" s="24"/>
      <c r="AK166" s="5"/>
      <c r="AL166" s="5"/>
      <c r="AM166" s="5"/>
    </row>
    <row r="167" spans="1:39" ht="10.5" customHeight="1">
      <c r="A167" s="2">
        <f aca="true" t="shared" si="9" ref="A167:A172">+A166+1</f>
        <v>2401</v>
      </c>
      <c r="B167" s="41" t="s">
        <v>138</v>
      </c>
      <c r="D167" s="77">
        <v>0</v>
      </c>
      <c r="E167" s="31">
        <f>G163</f>
        <v>0</v>
      </c>
      <c r="F167" s="3">
        <f aca="true" t="shared" si="10" ref="F167:F172">E167*D167</f>
        <v>0</v>
      </c>
      <c r="P167" s="2"/>
      <c r="U167" s="24"/>
      <c r="V167" s="24"/>
      <c r="W167" s="24"/>
      <c r="X167" s="24"/>
      <c r="Y167" s="24"/>
      <c r="AC167" s="5"/>
      <c r="AD167" s="5"/>
      <c r="AE167" s="5"/>
      <c r="AF167" s="24"/>
      <c r="AG167" s="24"/>
      <c r="AH167" s="24"/>
      <c r="AI167" s="24"/>
      <c r="AJ167" s="24"/>
      <c r="AK167" s="5"/>
      <c r="AL167" s="5"/>
      <c r="AM167" s="5"/>
    </row>
    <row r="168" spans="1:39" ht="10.5" customHeight="1">
      <c r="A168" s="2">
        <f t="shared" si="9"/>
        <v>2402</v>
      </c>
      <c r="B168" s="41" t="s">
        <v>139</v>
      </c>
      <c r="D168" s="78">
        <v>0</v>
      </c>
      <c r="E168" s="31">
        <f>G163</f>
        <v>0</v>
      </c>
      <c r="F168" s="3">
        <f t="shared" si="10"/>
        <v>0</v>
      </c>
      <c r="P168" s="2"/>
      <c r="U168" s="24"/>
      <c r="V168" s="24"/>
      <c r="W168" s="24"/>
      <c r="X168" s="24"/>
      <c r="Y168" s="24"/>
      <c r="AC168" s="5"/>
      <c r="AD168" s="5"/>
      <c r="AE168" s="5"/>
      <c r="AF168" s="24"/>
      <c r="AG168" s="24"/>
      <c r="AH168" s="24"/>
      <c r="AI168" s="24"/>
      <c r="AJ168" s="24"/>
      <c r="AK168" s="5"/>
      <c r="AL168" s="5"/>
      <c r="AM168" s="5"/>
    </row>
    <row r="169" spans="1:39" ht="10.5" customHeight="1">
      <c r="A169" s="2">
        <f t="shared" si="9"/>
        <v>2403</v>
      </c>
      <c r="B169" s="41" t="s">
        <v>140</v>
      </c>
      <c r="D169" s="77">
        <v>0</v>
      </c>
      <c r="E169" s="31">
        <f>G163</f>
        <v>0</v>
      </c>
      <c r="F169" s="3">
        <f t="shared" si="10"/>
        <v>0</v>
      </c>
      <c r="P169" s="2"/>
      <c r="U169" s="24"/>
      <c r="V169" s="24"/>
      <c r="W169" s="24"/>
      <c r="X169" s="24"/>
      <c r="Y169" s="24"/>
      <c r="AC169" s="5"/>
      <c r="AD169" s="5"/>
      <c r="AE169" s="5"/>
      <c r="AF169" s="24"/>
      <c r="AG169" s="24"/>
      <c r="AH169" s="24"/>
      <c r="AI169" s="24"/>
      <c r="AJ169" s="24"/>
      <c r="AK169" s="5"/>
      <c r="AL169" s="5"/>
      <c r="AM169" s="5"/>
    </row>
    <row r="170" spans="1:39" ht="10.5" customHeight="1">
      <c r="A170" s="2">
        <f t="shared" si="9"/>
        <v>2404</v>
      </c>
      <c r="B170" s="41" t="s">
        <v>141</v>
      </c>
      <c r="D170" s="77">
        <v>0</v>
      </c>
      <c r="E170" s="31">
        <f>G163</f>
        <v>0</v>
      </c>
      <c r="F170" s="3">
        <f t="shared" si="10"/>
        <v>0</v>
      </c>
      <c r="P170" s="2"/>
      <c r="U170" s="24"/>
      <c r="V170" s="24"/>
      <c r="W170" s="24"/>
      <c r="X170" s="24"/>
      <c r="Y170" s="24"/>
      <c r="AC170" s="5"/>
      <c r="AD170" s="5"/>
      <c r="AE170" s="5"/>
      <c r="AF170" s="24"/>
      <c r="AG170" s="24"/>
      <c r="AH170" s="24"/>
      <c r="AI170" s="24"/>
      <c r="AJ170" s="24"/>
      <c r="AK170" s="5"/>
      <c r="AL170" s="5"/>
      <c r="AM170" s="5"/>
    </row>
    <row r="171" spans="1:39" ht="10.5" customHeight="1">
      <c r="A171" s="2">
        <f t="shared" si="9"/>
        <v>2405</v>
      </c>
      <c r="B171" s="41" t="s">
        <v>142</v>
      </c>
      <c r="D171" s="77">
        <v>0</v>
      </c>
      <c r="E171" s="31">
        <f>G163</f>
        <v>0</v>
      </c>
      <c r="F171" s="3">
        <f t="shared" si="10"/>
        <v>0</v>
      </c>
      <c r="G171" s="34"/>
      <c r="P171" s="2"/>
      <c r="U171" s="24"/>
      <c r="V171" s="24"/>
      <c r="W171" s="24"/>
      <c r="X171" s="24"/>
      <c r="Y171" s="24"/>
      <c r="AC171" s="5"/>
      <c r="AD171" s="5"/>
      <c r="AE171" s="5"/>
      <c r="AF171" s="24"/>
      <c r="AG171" s="24"/>
      <c r="AH171" s="24"/>
      <c r="AI171" s="24"/>
      <c r="AJ171" s="24"/>
      <c r="AK171" s="5"/>
      <c r="AL171" s="5"/>
      <c r="AM171" s="5"/>
    </row>
    <row r="172" spans="1:39" ht="10.5" customHeight="1">
      <c r="A172" s="2">
        <f t="shared" si="9"/>
        <v>2406</v>
      </c>
      <c r="B172" s="41" t="s">
        <v>143</v>
      </c>
      <c r="D172" s="77">
        <v>0</v>
      </c>
      <c r="E172" s="31">
        <f>G163</f>
        <v>0</v>
      </c>
      <c r="F172" s="3">
        <f t="shared" si="10"/>
        <v>0</v>
      </c>
      <c r="P172" s="2"/>
      <c r="U172" s="24"/>
      <c r="V172" s="24"/>
      <c r="W172" s="24"/>
      <c r="X172" s="24"/>
      <c r="Y172" s="24"/>
      <c r="AC172" s="5"/>
      <c r="AD172" s="5"/>
      <c r="AE172" s="5"/>
      <c r="AF172" s="24"/>
      <c r="AG172" s="24"/>
      <c r="AH172" s="24"/>
      <c r="AI172" s="24"/>
      <c r="AJ172" s="24"/>
      <c r="AK172" s="5"/>
      <c r="AL172" s="5"/>
      <c r="AM172" s="5"/>
    </row>
    <row r="173" spans="4:39" ht="10.5" customHeight="1">
      <c r="D173" s="78"/>
      <c r="E173" s="79"/>
      <c r="F173" s="60">
        <f>A166</f>
        <v>2400</v>
      </c>
      <c r="G173" s="33">
        <f>SUM(F167:F172)</f>
        <v>0</v>
      </c>
      <c r="P173" s="2"/>
      <c r="U173" s="24"/>
      <c r="V173" s="24"/>
      <c r="W173" s="24"/>
      <c r="X173" s="24"/>
      <c r="Y173" s="24"/>
      <c r="AC173" s="5"/>
      <c r="AD173" s="5"/>
      <c r="AE173" s="5"/>
      <c r="AF173" s="24"/>
      <c r="AG173" s="24"/>
      <c r="AH173" s="24"/>
      <c r="AI173" s="24"/>
      <c r="AJ173" s="24"/>
      <c r="AK173" s="5"/>
      <c r="AL173" s="5"/>
      <c r="AM173" s="5"/>
    </row>
    <row r="174" spans="1:39" ht="10.5" customHeight="1">
      <c r="A174" s="80"/>
      <c r="P174" s="2"/>
      <c r="U174" s="24"/>
      <c r="V174" s="24"/>
      <c r="W174" s="24"/>
      <c r="X174" s="24"/>
      <c r="Y174" s="24"/>
      <c r="AC174" s="5"/>
      <c r="AD174" s="5"/>
      <c r="AE174" s="5"/>
      <c r="AF174" s="24"/>
      <c r="AG174" s="24"/>
      <c r="AH174" s="24"/>
      <c r="AI174" s="24"/>
      <c r="AJ174" s="24"/>
      <c r="AK174" s="5"/>
      <c r="AL174" s="5"/>
      <c r="AM174" s="5"/>
    </row>
    <row r="175" spans="4:39" ht="10.5" customHeight="1">
      <c r="D175" s="78"/>
      <c r="E175" s="32"/>
      <c r="G175" s="34"/>
      <c r="P175" s="2"/>
      <c r="U175" s="24"/>
      <c r="V175" s="24"/>
      <c r="W175" s="24"/>
      <c r="X175" s="24"/>
      <c r="Y175" s="24"/>
      <c r="AC175" s="5"/>
      <c r="AD175" s="5"/>
      <c r="AE175" s="5"/>
      <c r="AF175" s="24"/>
      <c r="AG175" s="24"/>
      <c r="AH175" s="24"/>
      <c r="AI175" s="24"/>
      <c r="AJ175" s="24"/>
      <c r="AK175" s="5"/>
      <c r="AL175" s="5"/>
      <c r="AM175" s="5"/>
    </row>
    <row r="176" spans="1:39" ht="10.5" customHeight="1">
      <c r="A176" s="52"/>
      <c r="B176" s="20" t="s">
        <v>144</v>
      </c>
      <c r="C176" s="20"/>
      <c r="D176" s="20"/>
      <c r="E176" s="81"/>
      <c r="F176" s="22"/>
      <c r="G176" s="33">
        <f>G163+G173</f>
        <v>0</v>
      </c>
      <c r="P176" s="2"/>
      <c r="U176" s="24"/>
      <c r="V176" s="24"/>
      <c r="W176" s="24"/>
      <c r="X176" s="24"/>
      <c r="Y176" s="24"/>
      <c r="AC176" s="5"/>
      <c r="AD176" s="5"/>
      <c r="AE176" s="5"/>
      <c r="AF176" s="24"/>
      <c r="AG176" s="24"/>
      <c r="AH176" s="24"/>
      <c r="AI176" s="24"/>
      <c r="AJ176" s="24"/>
      <c r="AK176" s="5"/>
      <c r="AL176" s="5"/>
      <c r="AM176" s="5"/>
    </row>
    <row r="177" spans="1:39" ht="10.5" customHeight="1">
      <c r="A177" s="7"/>
      <c r="B177" s="80"/>
      <c r="C177" s="80"/>
      <c r="D177" s="80"/>
      <c r="E177" s="2"/>
      <c r="F177" s="2"/>
      <c r="P177" s="2"/>
      <c r="U177" s="24"/>
      <c r="V177" s="24"/>
      <c r="W177" s="24"/>
      <c r="X177" s="24"/>
      <c r="Y177" s="24"/>
      <c r="AC177" s="5"/>
      <c r="AD177" s="5"/>
      <c r="AE177" s="5"/>
      <c r="AF177" s="24"/>
      <c r="AG177" s="24"/>
      <c r="AH177" s="24"/>
      <c r="AI177" s="24"/>
      <c r="AJ177" s="24"/>
      <c r="AK177" s="5"/>
      <c r="AL177" s="5"/>
      <c r="AM177" s="5"/>
    </row>
    <row r="178" spans="2:39" ht="10.5" customHeight="1">
      <c r="B178" s="80"/>
      <c r="C178" s="80"/>
      <c r="D178" s="2"/>
      <c r="E178" s="34"/>
      <c r="F178" s="32"/>
      <c r="G178" s="34"/>
      <c r="H178" s="82"/>
      <c r="I178" s="83"/>
      <c r="P178" s="2"/>
      <c r="U178" s="24"/>
      <c r="V178" s="24"/>
      <c r="W178" s="24"/>
      <c r="X178" s="24"/>
      <c r="Y178" s="24"/>
      <c r="AC178" s="5"/>
      <c r="AD178" s="5"/>
      <c r="AE178" s="5"/>
      <c r="AF178" s="24"/>
      <c r="AG178" s="24"/>
      <c r="AH178" s="24"/>
      <c r="AI178" s="24"/>
      <c r="AJ178" s="24"/>
      <c r="AK178" s="5"/>
      <c r="AL178" s="5"/>
      <c r="AM178" s="5"/>
    </row>
    <row r="179" spans="2:39" ht="10.5" customHeight="1">
      <c r="B179" s="7" t="s">
        <v>145</v>
      </c>
      <c r="C179" s="7"/>
      <c r="D179" s="84">
        <v>0.018</v>
      </c>
      <c r="E179" s="32">
        <f>G176</f>
        <v>0</v>
      </c>
      <c r="F179" s="32">
        <f>E179*D179</f>
        <v>0</v>
      </c>
      <c r="G179" s="34"/>
      <c r="H179" s="82"/>
      <c r="I179" s="83"/>
      <c r="P179" s="2"/>
      <c r="U179" s="24"/>
      <c r="V179" s="24"/>
      <c r="W179" s="24"/>
      <c r="X179" s="24"/>
      <c r="Y179" s="24"/>
      <c r="AC179" s="5"/>
      <c r="AD179" s="5"/>
      <c r="AE179" s="5"/>
      <c r="AF179" s="24"/>
      <c r="AG179" s="24"/>
      <c r="AH179" s="24"/>
      <c r="AI179" s="24"/>
      <c r="AJ179" s="24"/>
      <c r="AK179" s="5"/>
      <c r="AL179" s="5"/>
      <c r="AM179" s="5"/>
    </row>
    <row r="180" spans="4:39" ht="10.5" customHeight="1">
      <c r="D180" s="2"/>
      <c r="E180" s="34"/>
      <c r="F180" s="32"/>
      <c r="G180" s="34"/>
      <c r="H180" s="82"/>
      <c r="I180" s="83"/>
      <c r="P180" s="2"/>
      <c r="U180" s="24"/>
      <c r="V180" s="24"/>
      <c r="W180" s="24"/>
      <c r="X180" s="24"/>
      <c r="Y180" s="24"/>
      <c r="AC180" s="5"/>
      <c r="AD180" s="5"/>
      <c r="AE180" s="5"/>
      <c r="AF180" s="24"/>
      <c r="AG180" s="24"/>
      <c r="AH180" s="24"/>
      <c r="AI180" s="24"/>
      <c r="AJ180" s="24"/>
      <c r="AK180" s="5"/>
      <c r="AL180" s="5"/>
      <c r="AM180" s="5"/>
    </row>
    <row r="181" spans="1:39" ht="16.5" customHeight="1">
      <c r="A181" s="21"/>
      <c r="B181" s="20" t="s">
        <v>146</v>
      </c>
      <c r="C181" s="20"/>
      <c r="D181" s="20"/>
      <c r="E181" s="33"/>
      <c r="F181" s="22"/>
      <c r="G181" s="85">
        <f>G176+F179</f>
        <v>0</v>
      </c>
      <c r="H181" s="82"/>
      <c r="I181" s="104"/>
      <c r="J181" s="104"/>
      <c r="P181" s="2"/>
      <c r="U181" s="24"/>
      <c r="V181" s="24"/>
      <c r="W181" s="24"/>
      <c r="X181" s="24"/>
      <c r="Y181" s="24"/>
      <c r="AC181" s="5"/>
      <c r="AD181" s="5"/>
      <c r="AE181" s="5"/>
      <c r="AF181" s="24"/>
      <c r="AG181" s="24"/>
      <c r="AH181" s="24"/>
      <c r="AI181" s="24"/>
      <c r="AJ181" s="24"/>
      <c r="AK181" s="5"/>
      <c r="AL181" s="5"/>
      <c r="AM181" s="5"/>
    </row>
    <row r="182" spans="4:39" ht="10.5" customHeight="1">
      <c r="D182" s="2"/>
      <c r="E182" s="2"/>
      <c r="F182" s="2"/>
      <c r="G182" s="86"/>
      <c r="P182" s="2"/>
      <c r="U182" s="24"/>
      <c r="V182" s="24"/>
      <c r="W182" s="24"/>
      <c r="X182" s="24"/>
      <c r="Y182" s="24"/>
      <c r="AC182" s="5"/>
      <c r="AD182" s="5"/>
      <c r="AE182" s="5"/>
      <c r="AF182" s="24"/>
      <c r="AG182" s="24"/>
      <c r="AH182" s="24"/>
      <c r="AI182" s="24"/>
      <c r="AJ182" s="24"/>
      <c r="AK182" s="5"/>
      <c r="AL182" s="5"/>
      <c r="AM182" s="5"/>
    </row>
    <row r="183" spans="4:39" ht="10.5" customHeight="1">
      <c r="D183" s="2"/>
      <c r="E183" s="2"/>
      <c r="F183" s="2"/>
      <c r="P183" s="2"/>
      <c r="U183" s="24"/>
      <c r="V183" s="24"/>
      <c r="W183" s="24"/>
      <c r="X183" s="24"/>
      <c r="Y183" s="24"/>
      <c r="AC183" s="5"/>
      <c r="AD183" s="5"/>
      <c r="AE183" s="5"/>
      <c r="AF183" s="24"/>
      <c r="AG183" s="24"/>
      <c r="AH183" s="24"/>
      <c r="AI183" s="24"/>
      <c r="AJ183" s="24"/>
      <c r="AK183" s="5"/>
      <c r="AL183" s="5"/>
      <c r="AM183" s="5"/>
    </row>
    <row r="184" spans="4:39" ht="10.5" customHeight="1">
      <c r="D184" s="2"/>
      <c r="E184" s="2"/>
      <c r="F184" s="2"/>
      <c r="P184" s="2"/>
      <c r="U184" s="24"/>
      <c r="V184" s="24"/>
      <c r="W184" s="24"/>
      <c r="X184" s="24"/>
      <c r="Y184" s="24"/>
      <c r="AC184" s="5"/>
      <c r="AD184" s="5"/>
      <c r="AE184" s="5"/>
      <c r="AF184" s="24"/>
      <c r="AG184" s="24"/>
      <c r="AH184" s="24"/>
      <c r="AI184" s="24"/>
      <c r="AJ184" s="24"/>
      <c r="AK184" s="5"/>
      <c r="AL184" s="5"/>
      <c r="AM184" s="5"/>
    </row>
    <row r="185" spans="4:39" ht="10.5" customHeight="1">
      <c r="D185" s="2"/>
      <c r="E185" s="2"/>
      <c r="F185" s="87"/>
      <c r="P185" s="2"/>
      <c r="U185" s="24"/>
      <c r="V185" s="24"/>
      <c r="W185" s="24"/>
      <c r="X185" s="24"/>
      <c r="Y185" s="24"/>
      <c r="AC185" s="5"/>
      <c r="AD185" s="5"/>
      <c r="AE185" s="5"/>
      <c r="AF185" s="24"/>
      <c r="AG185" s="24"/>
      <c r="AH185" s="24"/>
      <c r="AI185" s="24"/>
      <c r="AJ185" s="24"/>
      <c r="AK185" s="5"/>
      <c r="AL185" s="5"/>
      <c r="AM185" s="5"/>
    </row>
    <row r="186" spans="4:39" ht="10.5" customHeight="1">
      <c r="D186" s="2"/>
      <c r="E186" s="2"/>
      <c r="F186" s="2"/>
      <c r="P186" s="2"/>
      <c r="U186" s="24"/>
      <c r="V186" s="24"/>
      <c r="W186" s="24"/>
      <c r="X186" s="24"/>
      <c r="Y186" s="24"/>
      <c r="AC186" s="5"/>
      <c r="AD186" s="5"/>
      <c r="AE186" s="5"/>
      <c r="AF186" s="24"/>
      <c r="AG186" s="24"/>
      <c r="AH186" s="24"/>
      <c r="AI186" s="24"/>
      <c r="AJ186" s="24"/>
      <c r="AK186" s="5"/>
      <c r="AL186" s="5"/>
      <c r="AM186" s="5"/>
    </row>
    <row r="187" spans="4:39" ht="10.5" customHeight="1">
      <c r="D187" s="2"/>
      <c r="E187" s="2"/>
      <c r="F187" s="2"/>
      <c r="P187" s="2"/>
      <c r="U187" s="24"/>
      <c r="V187" s="24"/>
      <c r="W187" s="24"/>
      <c r="X187" s="24"/>
      <c r="Y187" s="24"/>
      <c r="AC187" s="5"/>
      <c r="AD187" s="5"/>
      <c r="AE187" s="5"/>
      <c r="AF187" s="24"/>
      <c r="AG187" s="24"/>
      <c r="AH187" s="24"/>
      <c r="AI187" s="24"/>
      <c r="AJ187" s="24"/>
      <c r="AK187" s="5"/>
      <c r="AL187" s="5"/>
      <c r="AM187" s="5"/>
    </row>
    <row r="188" spans="4:39" ht="10.5" customHeight="1">
      <c r="D188" s="2"/>
      <c r="E188" s="2"/>
      <c r="F188" s="2"/>
      <c r="P188" s="2"/>
      <c r="U188" s="24"/>
      <c r="V188" s="24"/>
      <c r="W188" s="24"/>
      <c r="X188" s="24"/>
      <c r="Y188" s="24"/>
      <c r="AC188" s="5"/>
      <c r="AD188" s="5"/>
      <c r="AE188" s="5"/>
      <c r="AF188" s="24"/>
      <c r="AG188" s="24"/>
      <c r="AH188" s="24"/>
      <c r="AI188" s="24"/>
      <c r="AJ188" s="24"/>
      <c r="AK188" s="5"/>
      <c r="AL188" s="5"/>
      <c r="AM188" s="5"/>
    </row>
    <row r="189" spans="4:39" ht="10.5" customHeight="1">
      <c r="D189" s="2"/>
      <c r="E189" s="2"/>
      <c r="F189" s="2"/>
      <c r="I189" s="105"/>
      <c r="J189" s="105"/>
      <c r="P189" s="2"/>
      <c r="U189" s="24"/>
      <c r="V189" s="24"/>
      <c r="W189" s="24"/>
      <c r="X189" s="24"/>
      <c r="Y189" s="24"/>
      <c r="AC189" s="5"/>
      <c r="AD189" s="5"/>
      <c r="AE189" s="5"/>
      <c r="AF189" s="24"/>
      <c r="AG189" s="24"/>
      <c r="AH189" s="24"/>
      <c r="AI189" s="24"/>
      <c r="AJ189" s="24"/>
      <c r="AK189" s="5"/>
      <c r="AL189" s="5"/>
      <c r="AM189" s="5"/>
    </row>
    <row r="190" spans="1:31" ht="10.5" customHeight="1">
      <c r="A190" s="106" t="s">
        <v>147</v>
      </c>
      <c r="B190" s="106"/>
      <c r="C190" s="89"/>
      <c r="D190" s="89"/>
      <c r="E190" s="106" t="s">
        <v>148</v>
      </c>
      <c r="F190" s="106"/>
      <c r="G190" s="106"/>
      <c r="H190" s="2"/>
      <c r="I190" s="5"/>
      <c r="J190" s="5"/>
      <c r="K190" s="5"/>
      <c r="L190" s="5"/>
      <c r="M190" s="24"/>
      <c r="N190" s="24"/>
      <c r="O190" s="24"/>
      <c r="P190" s="24"/>
      <c r="Q190" s="24"/>
      <c r="X190" s="24"/>
      <c r="Y190" s="24"/>
      <c r="Z190" s="24"/>
      <c r="AA190" s="24"/>
      <c r="AB190" s="24"/>
      <c r="AC190" s="5"/>
      <c r="AD190" s="5"/>
      <c r="AE190" s="5"/>
    </row>
    <row r="191" spans="1:31" ht="10.5" customHeight="1">
      <c r="A191" s="19"/>
      <c r="B191" s="19"/>
      <c r="C191" s="90"/>
      <c r="D191" s="91"/>
      <c r="E191" s="88"/>
      <c r="F191" s="19"/>
      <c r="G191" s="19"/>
      <c r="H191" s="3"/>
      <c r="I191" s="23"/>
      <c r="J191" s="23"/>
      <c r="K191" s="5"/>
      <c r="L191" s="5"/>
      <c r="M191" s="24"/>
      <c r="N191" s="24"/>
      <c r="O191" s="24"/>
      <c r="P191" s="23"/>
      <c r="Q191" s="92"/>
      <c r="S191" s="24"/>
      <c r="T191" s="23"/>
      <c r="U191" s="23"/>
      <c r="X191" s="24"/>
      <c r="Y191" s="24"/>
      <c r="Z191" s="24"/>
      <c r="AA191" s="23"/>
      <c r="AB191" s="92"/>
      <c r="AC191" s="5"/>
      <c r="AD191" s="5"/>
      <c r="AE191" s="5"/>
    </row>
    <row r="192" spans="1:31" ht="10.5" customHeight="1">
      <c r="A192" s="99"/>
      <c r="B192" s="99"/>
      <c r="C192" s="90"/>
      <c r="D192" s="91"/>
      <c r="E192" s="1"/>
      <c r="F192" s="93"/>
      <c r="G192" s="93"/>
      <c r="H192" s="94"/>
      <c r="I192" s="5"/>
      <c r="J192" s="5"/>
      <c r="K192" s="5"/>
      <c r="L192" s="5"/>
      <c r="M192" s="24"/>
      <c r="N192" s="24"/>
      <c r="O192" s="24"/>
      <c r="P192" s="24"/>
      <c r="Q192" s="24"/>
      <c r="S192" s="18"/>
      <c r="X192" s="24"/>
      <c r="Y192" s="24"/>
      <c r="Z192" s="24"/>
      <c r="AA192" s="24"/>
      <c r="AB192" s="24"/>
      <c r="AC192" s="5"/>
      <c r="AD192" s="5"/>
      <c r="AE192" s="5"/>
    </row>
    <row r="193" spans="1:31" ht="10.5" customHeight="1">
      <c r="A193" s="100"/>
      <c r="B193" s="100"/>
      <c r="C193" s="89"/>
      <c r="D193" s="89"/>
      <c r="E193" s="88"/>
      <c r="F193" s="19"/>
      <c r="G193" s="19"/>
      <c r="H193" s="2"/>
      <c r="I193" s="5"/>
      <c r="J193" s="5"/>
      <c r="K193" s="5"/>
      <c r="L193" s="5"/>
      <c r="M193" s="24"/>
      <c r="N193" s="24"/>
      <c r="O193" s="24"/>
      <c r="P193" s="24"/>
      <c r="Q193" s="24"/>
      <c r="X193" s="24"/>
      <c r="Y193" s="24"/>
      <c r="Z193" s="24"/>
      <c r="AA193" s="24"/>
      <c r="AB193" s="24"/>
      <c r="AC193" s="5"/>
      <c r="AD193" s="5"/>
      <c r="AE193" s="5"/>
    </row>
    <row r="194" spans="1:31" ht="10.5" customHeight="1">
      <c r="A194" s="5"/>
      <c r="B194" s="5"/>
      <c r="C194" s="5"/>
      <c r="D194" s="5"/>
      <c r="E194" s="95"/>
      <c r="F194" s="24"/>
      <c r="G194" s="24"/>
      <c r="H194" s="2"/>
      <c r="I194" s="23"/>
      <c r="J194" s="23"/>
      <c r="K194" s="5"/>
      <c r="L194" s="5"/>
      <c r="M194" s="24"/>
      <c r="N194" s="24"/>
      <c r="O194" s="24"/>
      <c r="P194" s="24"/>
      <c r="Q194" s="24"/>
      <c r="T194" s="23"/>
      <c r="U194" s="23"/>
      <c r="X194" s="24"/>
      <c r="Y194" s="24"/>
      <c r="Z194" s="24"/>
      <c r="AA194" s="24"/>
      <c r="AB194" s="24"/>
      <c r="AC194" s="5"/>
      <c r="AD194" s="5"/>
      <c r="AE194" s="5"/>
    </row>
    <row r="195" spans="4:31" ht="10.5" customHeight="1">
      <c r="D195" s="2"/>
      <c r="E195" s="42"/>
      <c r="H195" s="2"/>
      <c r="I195" s="5"/>
      <c r="J195" s="5"/>
      <c r="K195" s="5"/>
      <c r="L195" s="96"/>
      <c r="M195" s="77"/>
      <c r="N195" s="97"/>
      <c r="O195" s="24"/>
      <c r="P195" s="24"/>
      <c r="Q195" s="24"/>
      <c r="W195" s="96"/>
      <c r="X195" s="77"/>
      <c r="Y195" s="97"/>
      <c r="Z195" s="24"/>
      <c r="AA195" s="24"/>
      <c r="AB195" s="24"/>
      <c r="AC195" s="5"/>
      <c r="AD195" s="5"/>
      <c r="AE195" s="5"/>
    </row>
    <row r="196" spans="2:31" ht="10.5" customHeight="1">
      <c r="B196" s="101" t="s">
        <v>149</v>
      </c>
      <c r="C196" s="101"/>
      <c r="D196" s="101"/>
      <c r="E196" s="101"/>
      <c r="F196" s="101"/>
      <c r="G196" s="98"/>
      <c r="H196" s="2"/>
      <c r="N196" s="4"/>
      <c r="O196" s="4"/>
      <c r="P196" s="4"/>
      <c r="AC196" s="5"/>
      <c r="AD196" s="5"/>
      <c r="AE196" s="5"/>
    </row>
    <row r="197" spans="2:31" ht="10.5" customHeight="1">
      <c r="B197" s="101"/>
      <c r="C197" s="101"/>
      <c r="D197" s="101"/>
      <c r="E197" s="101"/>
      <c r="F197" s="101"/>
      <c r="G197" s="98"/>
      <c r="H197" s="2"/>
      <c r="N197" s="4"/>
      <c r="O197" s="4"/>
      <c r="P197" s="4"/>
      <c r="AC197" s="5"/>
      <c r="AD197" s="5"/>
      <c r="AE197" s="5"/>
    </row>
    <row r="198" spans="16:39" ht="15">
      <c r="P198" s="94"/>
      <c r="U198" s="24"/>
      <c r="V198" s="24"/>
      <c r="W198" s="24"/>
      <c r="X198" s="24"/>
      <c r="Y198" s="24"/>
      <c r="AA198" s="18"/>
      <c r="AC198" s="5"/>
      <c r="AD198" s="5"/>
      <c r="AE198" s="5"/>
      <c r="AF198" s="24"/>
      <c r="AG198" s="24"/>
      <c r="AH198" s="24"/>
      <c r="AI198" s="24"/>
      <c r="AJ198" s="24"/>
      <c r="AK198" s="5"/>
      <c r="AL198" s="5"/>
      <c r="AM198" s="5"/>
    </row>
  </sheetData>
  <sheetProtection selectLockedCells="1" selectUnlockedCells="1"/>
  <mergeCells count="9">
    <mergeCell ref="A192:B192"/>
    <mergeCell ref="A193:B193"/>
    <mergeCell ref="B196:F197"/>
    <mergeCell ref="A10:G10"/>
    <mergeCell ref="Q11:S11"/>
    <mergeCell ref="I181:J181"/>
    <mergeCell ref="I189:J189"/>
    <mergeCell ref="A190:B190"/>
    <mergeCell ref="E190:G190"/>
  </mergeCells>
  <printOptions/>
  <pageMargins left="0.7" right="0.7" top="0.75" bottom="0.75" header="0.5118055555555555" footer="0.5118055555555555"/>
  <pageSetup horizontalDpi="300" verticalDpi="300" orientation="portrait" scale="76" r:id="rId2"/>
  <rowBreaks count="2" manualBreakCount="2">
    <brk id="60" max="255" man="1"/>
    <brk id="1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Daneiri Marlon Simó</dc:creator>
  <cp:keywords/>
  <dc:description/>
  <cp:lastModifiedBy>yamilka padilla</cp:lastModifiedBy>
  <cp:lastPrinted>2018-03-02T16:07:16Z</cp:lastPrinted>
  <dcterms:created xsi:type="dcterms:W3CDTF">2017-06-22T03:27:56Z</dcterms:created>
  <dcterms:modified xsi:type="dcterms:W3CDTF">2018-03-02T16:07:59Z</dcterms:modified>
  <cp:category/>
  <cp:version/>
  <cp:contentType/>
  <cp:contentStatus/>
</cp:coreProperties>
</file>