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315" yWindow="225" windowWidth="10560" windowHeight="8310"/>
  </bookViews>
  <sheets>
    <sheet name="Presupuesto Original" sheetId="1" r:id="rId1"/>
  </sheets>
  <definedNames>
    <definedName name="_xlnm.Print_Area" localSheetId="0">'Presupuesto Original'!$A$1:$G$418</definedName>
    <definedName name="_xlnm.Print_Titles" localSheetId="0">'Presupuesto Original'!$1:$4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8" i="1"/>
  <c r="G327"/>
  <c r="G294"/>
  <c r="G293"/>
  <c r="G326" l="1"/>
  <c r="G292"/>
  <c r="G180" l="1"/>
  <c r="G179"/>
  <c r="G178"/>
  <c r="G177"/>
  <c r="G176"/>
  <c r="G175"/>
  <c r="G174"/>
  <c r="G173"/>
  <c r="G172"/>
  <c r="G171"/>
  <c r="G170"/>
  <c r="G169"/>
  <c r="G168"/>
  <c r="G167"/>
  <c r="G166" l="1"/>
  <c r="G329"/>
  <c r="G325"/>
  <c r="D324"/>
  <c r="G324" s="1"/>
  <c r="D323"/>
  <c r="G323" s="1"/>
  <c r="D322"/>
  <c r="G322" s="1"/>
  <c r="D321"/>
  <c r="G321" s="1"/>
  <c r="D320"/>
  <c r="G320" s="1"/>
  <c r="G319"/>
  <c r="D316"/>
  <c r="G316" s="1"/>
  <c r="D315"/>
  <c r="G315" s="1"/>
  <c r="D314"/>
  <c r="G314" s="1"/>
  <c r="D313"/>
  <c r="G313" s="1"/>
  <c r="D312"/>
  <c r="G312" s="1"/>
  <c r="D310"/>
  <c r="G310" s="1"/>
  <c r="D309"/>
  <c r="G309" s="1"/>
  <c r="D308"/>
  <c r="G308" s="1"/>
  <c r="D307"/>
  <c r="D306"/>
  <c r="G306" s="1"/>
  <c r="D305"/>
  <c r="G305" s="1"/>
  <c r="D304"/>
  <c r="G304" s="1"/>
  <c r="D303"/>
  <c r="G303" s="1"/>
  <c r="D302"/>
  <c r="G302" s="1"/>
  <c r="D301"/>
  <c r="G301" s="1"/>
  <c r="D298"/>
  <c r="D299" s="1"/>
  <c r="G299" s="1"/>
  <c r="G297"/>
  <c r="D264"/>
  <c r="D265" s="1"/>
  <c r="D267"/>
  <c r="D268"/>
  <c r="D269"/>
  <c r="D270"/>
  <c r="D271"/>
  <c r="D272"/>
  <c r="D273"/>
  <c r="D274"/>
  <c r="D275"/>
  <c r="D276"/>
  <c r="D278"/>
  <c r="D279"/>
  <c r="D280"/>
  <c r="D281"/>
  <c r="D282"/>
  <c r="D283" s="1"/>
  <c r="D286"/>
  <c r="D287"/>
  <c r="D288"/>
  <c r="D289"/>
  <c r="D290"/>
  <c r="D19"/>
  <c r="D9"/>
  <c r="D311" l="1"/>
  <c r="G311" s="1"/>
  <c r="D317"/>
  <c r="G317" s="1"/>
  <c r="G307"/>
  <c r="D300"/>
  <c r="G300" s="1"/>
  <c r="G298"/>
  <c r="D266"/>
  <c r="D277"/>
  <c r="D284" s="1"/>
  <c r="D318" l="1"/>
  <c r="G318" s="1"/>
  <c r="G296" s="1"/>
  <c r="D148" l="1"/>
  <c r="D149" s="1"/>
  <c r="G33"/>
  <c r="G34"/>
  <c r="G35"/>
  <c r="G36"/>
  <c r="G37"/>
  <c r="G38"/>
  <c r="G39"/>
  <c r="G30"/>
  <c r="G31"/>
  <c r="G32"/>
  <c r="G149" l="1"/>
  <c r="G148"/>
  <c r="G145"/>
  <c r="D259"/>
  <c r="D226"/>
  <c r="D66" l="1"/>
  <c r="G118" l="1"/>
  <c r="G254" l="1"/>
  <c r="G246"/>
  <c r="G245"/>
  <c r="G235"/>
  <c r="G236"/>
  <c r="G237"/>
  <c r="G234"/>
  <c r="G229"/>
  <c r="G222"/>
  <c r="G221"/>
  <c r="D183"/>
  <c r="D182"/>
  <c r="G111"/>
  <c r="G110"/>
  <c r="G108"/>
  <c r="G107"/>
  <c r="G106"/>
  <c r="G105"/>
  <c r="G103"/>
  <c r="G102"/>
  <c r="G96"/>
  <c r="G82"/>
  <c r="G83"/>
  <c r="G84"/>
  <c r="G85"/>
  <c r="G86"/>
  <c r="G87"/>
  <c r="G88"/>
  <c r="G89"/>
  <c r="G81"/>
  <c r="G79"/>
  <c r="G78"/>
  <c r="G77"/>
  <c r="G76"/>
  <c r="G75"/>
  <c r="G73"/>
  <c r="G72"/>
  <c r="G71"/>
  <c r="G70"/>
  <c r="G68"/>
  <c r="G194"/>
  <c r="G193"/>
  <c r="G192"/>
  <c r="G191"/>
  <c r="G190"/>
  <c r="G104" l="1"/>
  <c r="G109"/>
  <c r="G74"/>
  <c r="G189"/>
  <c r="G244"/>
  <c r="G233"/>
  <c r="D185"/>
  <c r="D228"/>
  <c r="G228" s="1"/>
  <c r="G227" s="1"/>
  <c r="D220"/>
  <c r="G220" s="1"/>
  <c r="G223"/>
  <c r="G209"/>
  <c r="G202"/>
  <c r="G226"/>
  <c r="G225" s="1"/>
  <c r="G224"/>
  <c r="G218"/>
  <c r="G217"/>
  <c r="G216"/>
  <c r="G215"/>
  <c r="G213"/>
  <c r="G212"/>
  <c r="G210"/>
  <c r="G208"/>
  <c r="G207"/>
  <c r="G206"/>
  <c r="G205"/>
  <c r="G203"/>
  <c r="G201"/>
  <c r="G200"/>
  <c r="G199"/>
  <c r="G197"/>
  <c r="G196" s="1"/>
  <c r="G8"/>
  <c r="G9"/>
  <c r="G10"/>
  <c r="G11"/>
  <c r="G12"/>
  <c r="G13"/>
  <c r="G211" l="1"/>
  <c r="G204"/>
  <c r="G198"/>
  <c r="G219"/>
  <c r="G214"/>
  <c r="G7"/>
  <c r="G60"/>
  <c r="G16"/>
  <c r="G195" l="1"/>
  <c r="D59"/>
  <c r="G257"/>
  <c r="D250"/>
  <c r="G252"/>
  <c r="G243"/>
  <c r="G242"/>
  <c r="G259"/>
  <c r="G258" s="1"/>
  <c r="G261"/>
  <c r="G260" s="1"/>
  <c r="G255"/>
  <c r="G256"/>
  <c r="G253" l="1"/>
  <c r="G232"/>
  <c r="G231" s="1"/>
  <c r="D69"/>
  <c r="G69" s="1"/>
  <c r="G67" s="1"/>
  <c r="G399"/>
  <c r="G400"/>
  <c r="G401"/>
  <c r="G402"/>
  <c r="G403"/>
  <c r="G341" l="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D97" l="1"/>
  <c r="G97" s="1"/>
  <c r="D95"/>
  <c r="G95" s="1"/>
  <c r="D92"/>
  <c r="G92" s="1"/>
  <c r="D93"/>
  <c r="G93" s="1"/>
  <c r="D90"/>
  <c r="G90" s="1"/>
  <c r="G80" s="1"/>
  <c r="D50"/>
  <c r="D65"/>
  <c r="G65" s="1"/>
  <c r="G66"/>
  <c r="G94" l="1"/>
  <c r="G91"/>
  <c r="G285" l="1"/>
  <c r="G263"/>
  <c r="G288"/>
  <c r="G290"/>
  <c r="G291"/>
  <c r="G295"/>
  <c r="G280" l="1"/>
  <c r="G279"/>
  <c r="G278"/>
  <c r="G281"/>
  <c r="G289"/>
  <c r="G287" l="1"/>
  <c r="G286"/>
  <c r="G268"/>
  <c r="G267"/>
  <c r="G274"/>
  <c r="G270"/>
  <c r="G271"/>
  <c r="G275"/>
  <c r="G273"/>
  <c r="G272"/>
  <c r="G269"/>
  <c r="G276" l="1"/>
  <c r="G265"/>
  <c r="G264"/>
  <c r="G283"/>
  <c r="G282"/>
  <c r="G266"/>
  <c r="G398"/>
  <c r="G397"/>
  <c r="G396"/>
  <c r="G262" l="1"/>
  <c r="G284"/>
  <c r="G277"/>
  <c r="G405" l="1"/>
  <c r="G404" s="1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39"/>
  <c r="G338"/>
  <c r="G337"/>
  <c r="G335"/>
  <c r="G334"/>
  <c r="G333"/>
  <c r="G332"/>
  <c r="G331"/>
  <c r="G251"/>
  <c r="G250"/>
  <c r="G249"/>
  <c r="G248"/>
  <c r="G241"/>
  <c r="G240"/>
  <c r="G239"/>
  <c r="G188"/>
  <c r="G187"/>
  <c r="G186"/>
  <c r="G185"/>
  <c r="G184"/>
  <c r="G183"/>
  <c r="G182"/>
  <c r="G165"/>
  <c r="G164"/>
  <c r="G163"/>
  <c r="G162"/>
  <c r="G161"/>
  <c r="G160"/>
  <c r="G159"/>
  <c r="G158"/>
  <c r="G157"/>
  <c r="G156"/>
  <c r="G155"/>
  <c r="G154"/>
  <c r="G153"/>
  <c r="G152"/>
  <c r="G151"/>
  <c r="G147"/>
  <c r="G146"/>
  <c r="G144"/>
  <c r="G143"/>
  <c r="G142"/>
  <c r="G141"/>
  <c r="G140"/>
  <c r="G139"/>
  <c r="G137"/>
  <c r="G136"/>
  <c r="G135"/>
  <c r="G134"/>
  <c r="G133"/>
  <c r="G131"/>
  <c r="G130"/>
  <c r="G129"/>
  <c r="G128"/>
  <c r="G127"/>
  <c r="G126"/>
  <c r="G125"/>
  <c r="G124"/>
  <c r="G123"/>
  <c r="G122"/>
  <c r="G121"/>
  <c r="G120"/>
  <c r="G119"/>
  <c r="G117"/>
  <c r="G116"/>
  <c r="G115"/>
  <c r="G114"/>
  <c r="G113"/>
  <c r="G101"/>
  <c r="G100"/>
  <c r="G99"/>
  <c r="G64"/>
  <c r="G63"/>
  <c r="G62"/>
  <c r="G59"/>
  <c r="G58"/>
  <c r="G57"/>
  <c r="G56"/>
  <c r="G54"/>
  <c r="G53"/>
  <c r="G52"/>
  <c r="G50"/>
  <c r="G49" s="1"/>
  <c r="G48"/>
  <c r="G47" s="1"/>
  <c r="G46"/>
  <c r="G45" s="1"/>
  <c r="G44"/>
  <c r="G43"/>
  <c r="G41"/>
  <c r="G40"/>
  <c r="G29"/>
  <c r="G28"/>
  <c r="G27"/>
  <c r="G26"/>
  <c r="G25"/>
  <c r="G24"/>
  <c r="G23"/>
  <c r="G22"/>
  <c r="G21"/>
  <c r="G20"/>
  <c r="G19"/>
  <c r="G17"/>
  <c r="G15"/>
  <c r="G6"/>
  <c r="G5" s="1"/>
  <c r="G138" l="1"/>
  <c r="G150"/>
  <c r="G51"/>
  <c r="G18"/>
  <c r="G55"/>
  <c r="G61"/>
  <c r="G112"/>
  <c r="G98"/>
  <c r="G14"/>
  <c r="G132"/>
  <c r="G181"/>
  <c r="G330"/>
  <c r="G336"/>
  <c r="G340"/>
  <c r="G247"/>
  <c r="G42"/>
  <c r="G238"/>
  <c r="G230" l="1"/>
  <c r="G406" s="1"/>
  <c r="G413" l="1"/>
  <c r="G414"/>
  <c r="G411"/>
  <c r="G409"/>
  <c r="G412"/>
  <c r="G415"/>
  <c r="G410"/>
  <c r="G407"/>
  <c r="G408"/>
  <c r="G417" l="1"/>
  <c r="G418" s="1"/>
</calcChain>
</file>

<file path=xl/sharedStrings.xml><?xml version="1.0" encoding="utf-8"?>
<sst xmlns="http://schemas.openxmlformats.org/spreadsheetml/2006/main" count="1191" uniqueCount="787">
  <si>
    <r>
      <t xml:space="preserve">Versión </t>
    </r>
    <r>
      <rPr>
        <b/>
        <sz val="8"/>
        <rFont val="Arial"/>
        <family val="2"/>
      </rPr>
      <t>01</t>
    </r>
  </si>
  <si>
    <r>
      <t>Proyecto</t>
    </r>
    <r>
      <rPr>
        <sz val="10"/>
        <rFont val="Arial"/>
        <family val="2"/>
      </rPr>
      <t xml:space="preserve">: </t>
    </r>
  </si>
  <si>
    <t>READECUACIÓN</t>
  </si>
  <si>
    <t>Partida</t>
  </si>
  <si>
    <t>Descripción</t>
  </si>
  <si>
    <t>Cantidad</t>
  </si>
  <si>
    <t>Unidad</t>
  </si>
  <si>
    <t xml:space="preserve">Precio Unitario (RD$) </t>
  </si>
  <si>
    <t>01</t>
  </si>
  <si>
    <t>PARTIDAS GENERALES</t>
  </si>
  <si>
    <t>pa</t>
  </si>
  <si>
    <t>02</t>
  </si>
  <si>
    <r>
      <t>m</t>
    </r>
    <r>
      <rPr>
        <sz val="8"/>
        <rFont val="Calibri"/>
        <family val="2"/>
      </rPr>
      <t>²</t>
    </r>
  </si>
  <si>
    <t>unds.</t>
  </si>
  <si>
    <t>m³s</t>
  </si>
  <si>
    <t>MOVIMIENTO DE TIERRA</t>
  </si>
  <si>
    <t>m³</t>
  </si>
  <si>
    <t>Bote de material inservible producto de excavaciones.</t>
  </si>
  <si>
    <t>HORMIGÓN ARMADO</t>
  </si>
  <si>
    <t xml:space="preserve">MUROS EN BLOQUES </t>
  </si>
  <si>
    <t>06</t>
  </si>
  <si>
    <t>SHEETROCK</t>
  </si>
  <si>
    <t>Suministro e instalación de panderetas de sheetrock.</t>
  </si>
  <si>
    <t>07</t>
  </si>
  <si>
    <t>DIVISIONES VIDRIO</t>
  </si>
  <si>
    <t>Panel de vidrio fijo flotante templado e=3/8". Incluye: Transo en puerta frontal.</t>
  </si>
  <si>
    <t>08</t>
  </si>
  <si>
    <t>PANEL DE CIERRE</t>
  </si>
  <si>
    <t>Quiebrasoles en fachadas frontal y lateral.</t>
  </si>
  <si>
    <t>p²</t>
  </si>
  <si>
    <t>TERMINACIÓN DE SUPERFICIE</t>
  </si>
  <si>
    <t>Fraguache en vigas, dinteles, columnas y losas.</t>
  </si>
  <si>
    <t>Pañete (maestreado y a plomo) en muros, vigas, antepecho, columnas y losas.</t>
  </si>
  <si>
    <t>Cantos y mochetas en general.</t>
  </si>
  <si>
    <t>ml</t>
  </si>
  <si>
    <t>10</t>
  </si>
  <si>
    <t xml:space="preserve">TERMINACIÓN DE TECHO </t>
  </si>
  <si>
    <t>Construcción de fino. Incluye: subida de materiales.</t>
  </si>
  <si>
    <t>Construcción de zabaleta.</t>
  </si>
  <si>
    <t>Impermeabilización techos de concreto. Incluye: Aplicación de primer, soldadura a fuego (GLP) de membranas asfálticas APP, 4 mm, aplicación de capa reflectiva de aluminio de secado ultra rápido.</t>
  </si>
  <si>
    <t>11</t>
  </si>
  <si>
    <t>TERMINACIÓN DE PISOS</t>
  </si>
  <si>
    <t>12</t>
  </si>
  <si>
    <t>REVESTIMIENTO</t>
  </si>
  <si>
    <t xml:space="preserve">Suministro e instalación de Fachada ACM 4.03 MM, alucobond - estructura de aluminio, materiales terminación y fijación. Incluye: viáticos instaladores, transporte, andamio, M.O. </t>
  </si>
  <si>
    <t>PINTURA</t>
  </si>
  <si>
    <t xml:space="preserve">Pintura acrílica en interior muros, vigas y columnas. </t>
  </si>
  <si>
    <t>Pintura acrílica en exterior muros, vigas y columnas.</t>
  </si>
  <si>
    <t>Pintura en techo.</t>
  </si>
  <si>
    <t>Pintura semigloss en pasillos y recepción.</t>
  </si>
  <si>
    <t>Pintura epóxica en piso de cuarto eléctrico.</t>
  </si>
  <si>
    <t>14</t>
  </si>
  <si>
    <t xml:space="preserve">PUERTAS </t>
  </si>
  <si>
    <t>und.</t>
  </si>
  <si>
    <t>Suministro e instalación de puerta de tola metálica. Incluye: rejillas en metal parte superior para ventilación, cerradura y pintura.</t>
  </si>
  <si>
    <t>15</t>
  </si>
  <si>
    <t>VENTANAS</t>
  </si>
  <si>
    <t>Ventanas de vidrio correderas horizontal.</t>
  </si>
  <si>
    <r>
      <t>p</t>
    </r>
    <r>
      <rPr>
        <sz val="8"/>
        <rFont val="Calibri"/>
        <family val="2"/>
      </rPr>
      <t>²</t>
    </r>
  </si>
  <si>
    <t>Ventanas de vidrio correderas vertical.</t>
  </si>
  <si>
    <t>16</t>
  </si>
  <si>
    <t>HERRAJES</t>
  </si>
  <si>
    <t>Protectores de hierro en ventanas exteriores.</t>
  </si>
  <si>
    <t>Protectores de hierro galvanizado en ventanas exteriores en fachada frontal y lateral. (ver especificación en plano)</t>
  </si>
  <si>
    <t>17</t>
  </si>
  <si>
    <t>18</t>
  </si>
  <si>
    <t>GABINETES</t>
  </si>
  <si>
    <t>Suministro e instalación de gabinete de pino americano en cocina para pared.</t>
  </si>
  <si>
    <t>pl.</t>
  </si>
  <si>
    <t>Suministro e instalación de gabinete de pino americano en cocina para piso.</t>
  </si>
  <si>
    <t>Tramerías en despensa.</t>
  </si>
  <si>
    <t>ACERA - CONTEN</t>
  </si>
  <si>
    <t>Construcción de contén.</t>
  </si>
  <si>
    <t>INSTALACIONES SANITARIAS</t>
  </si>
  <si>
    <t>Suministro e instalación inodoro completo. Incluye: válvula Fluxómetro, tuberías, piezas y accesorios.</t>
  </si>
  <si>
    <t>Suministro y colocación  lavamanos blanco  19" x 17''. Incluye: tuberías, piezas, accesorios y mezcladora con boquilla cromo.</t>
  </si>
  <si>
    <t>Suministro e instalación de urinal estándar blanco. Incluye: piezas y accesorios.</t>
  </si>
  <si>
    <t>Suministro e instalación de ducha. Incluye: accesorios y piezas.</t>
  </si>
  <si>
    <t>Suministro e instalación de barras para discapacitados de 24" en acero inoxidable.</t>
  </si>
  <si>
    <t>Suministro y colocación de fregadero doble de acero inoxidable. Incluye: mezcladora, accesorios y piezas.</t>
  </si>
  <si>
    <t>Suministro e instalación de dispensador de jabón líquido plástico empotrable color blanco.</t>
  </si>
  <si>
    <t>Suministro e Instalación de secadora de mano.</t>
  </si>
  <si>
    <t>Suministro y colocación de tapa de aluminio para cisterna.</t>
  </si>
  <si>
    <t>Suministro e instalación de bomba para cisterna. Incluye: bombas horizontal de 2 HP. con salida de 1'', piezas y mano de obra.</t>
  </si>
  <si>
    <t>Suministro de tanque de presión de 200 galones.</t>
  </si>
  <si>
    <t>Construcción de vertederos para baños. Incluye: terminación de piso, rejilla, llave de chorro y M.O. general.</t>
  </si>
  <si>
    <t>Rejillas de hierro fundido tipo fundición álamo o similar de 29" x 14" , montada sobre angular de 2" x 2 "  x 3/8". Ver plano.</t>
  </si>
  <si>
    <t>SISTEMA  DE AGUA POTABLE</t>
  </si>
  <si>
    <t>Línea de distribución con tubería de Ø1" PVC SCH-40. Incluye: Mano de obra general, excavación y tapado.</t>
  </si>
  <si>
    <t>Línea de distribución con tubería de Ø1/2" PVC SCH-40. Incluye: Mano de obra general, excavación y tapado.</t>
  </si>
  <si>
    <t>Línea de distribución con tubería de Ø3/4" PVC SCH-40. Incluye: Mano de obra general, excavación y tapado.</t>
  </si>
  <si>
    <t>Tuberías y piezas PVC SCH-40 para la instalación de las líneas de succión y distribución. Incluye: válvulas, llaves de chorro, Tee, Yee, codos, reducciones, adaptadores, pegamentos, etc.</t>
  </si>
  <si>
    <t>SISTEMA DE AGUA RESIDUAL</t>
  </si>
  <si>
    <t>Línea de descarga en tuberías de Ø2" PVC SDR-41.</t>
  </si>
  <si>
    <t>Línea de descarga en tuberías de Ø3" PVC SDR-41.</t>
  </si>
  <si>
    <t>Línea de descarga en tuberías de Ø4" PVC SDR-41.</t>
  </si>
  <si>
    <t>Ventilación Ø3" PVC SDR-41. Incluye: ranurado en muros, 1 tubo de Ø3" y 3 codos de Ø3".</t>
  </si>
  <si>
    <t>Construcción de trampa de grasa. Ver especificaciones en el plano sanitario.</t>
  </si>
  <si>
    <t>Construcción de registros de inspección. Ver especificación en el plano sanitario.</t>
  </si>
  <si>
    <t>Bajante pluvial de Ø3". Incluye: ranurado en losa y muro para colocación de tubo.</t>
  </si>
  <si>
    <t>Tuberías y piezas PVC SDR-41 para la instalación de las líneas de descarga, ventilaciones, trampas de grasas, registros de inspección y bajantes pluvial. Incluye: Tee, Yee, codos, reducciones, adaptadores, pegamentos, etc.</t>
  </si>
  <si>
    <t>Losas de techo  e=0.12 mt., (Ver plano estructural de techo para las separaciones de refuerzo).</t>
  </si>
  <si>
    <r>
      <t>Bloques H.S. 6'' (0.15 mt.) S</t>
    </r>
    <r>
      <rPr>
        <b/>
        <sz val="8"/>
        <rFont val="Arial"/>
        <family val="2"/>
      </rPr>
      <t>.</t>
    </r>
    <r>
      <rPr>
        <sz val="8"/>
        <rFont val="Arial"/>
        <family val="2"/>
      </rPr>
      <t>N.P., Ref. Vert. Ø3/8'' @ 0.60 mt.</t>
    </r>
  </si>
  <si>
    <t>Pañete (maestreado y a plomo) en muros.</t>
  </si>
  <si>
    <t>Pañete (maestreado y a plomo) en techo.</t>
  </si>
  <si>
    <t>Construcción de fino de techo inclinado.</t>
  </si>
  <si>
    <t>Cantos en general.</t>
  </si>
  <si>
    <t>Pintura acrílica en muros y techo.</t>
  </si>
  <si>
    <t>Suministro e instalación de salida luz cenital.</t>
  </si>
  <si>
    <t>Suministro e instalación de Interruptor simple.</t>
  </si>
  <si>
    <t>Suministro e instalación de panel de distribución de 2 circuitos.</t>
  </si>
  <si>
    <t>Válvula de cisterna de 1".</t>
  </si>
  <si>
    <t xml:space="preserve">Suministro e instalación de manómetro. </t>
  </si>
  <si>
    <t>Llave de paso de bola de 1".</t>
  </si>
  <si>
    <t>Ventanas laterales de bloques calados, 2 de (1.00 x 0.60) mts.</t>
  </si>
  <si>
    <t>Construcción de puerta de barras cuadradas de 1/2".</t>
  </si>
  <si>
    <t>24</t>
  </si>
  <si>
    <t>VIAS INTERNAS DE CIRCULACION Y PARQUEOS</t>
  </si>
  <si>
    <t>m³c</t>
  </si>
  <si>
    <t>Bote de material de suelo inservible.</t>
  </si>
  <si>
    <t>Suministro de paragoma en hormigón, con dimensiones (196 x 15.5 x 20.5) cms.</t>
  </si>
  <si>
    <t>Rotulaciones y señales verticales de 18" x 24" con tola galvanizada en vinilo adhesivo reflectivo. Incluye: pedestal.</t>
  </si>
  <si>
    <t>Trazado de líneas blancas, amarillas y flechas de giros en vías públicas.</t>
  </si>
  <si>
    <t>25</t>
  </si>
  <si>
    <t>Puerta de acceso principal de Metal corrediza H= 1.90 mts. Incluye: tubos cuadrados 2''x2'', riel de 2'', bisagra, aldaba, roldana, corte, soldadura y pulido, pintura antióxido y de mantenimiento. 2 unds. (dobles). (4 puertas. Ver planos).</t>
  </si>
  <si>
    <r>
      <rPr>
        <sz val="9"/>
        <rFont val="Arial"/>
        <family val="2"/>
      </rPr>
      <t>p</t>
    </r>
    <r>
      <rPr>
        <sz val="8"/>
        <rFont val="Calibri"/>
        <family val="2"/>
      </rPr>
      <t>²</t>
    </r>
  </si>
  <si>
    <t>27</t>
  </si>
  <si>
    <t>PAISAJISMO</t>
  </si>
  <si>
    <t>27.01</t>
  </si>
  <si>
    <t>Suministro y colocación de tierra negra. E=0.10mt.</t>
  </si>
  <si>
    <t>27.02</t>
  </si>
  <si>
    <t>Suministro y colocación de grama enana. Incluye: preparación de terreno y mantenimiento hasta enraizar.</t>
  </si>
  <si>
    <t>27.03</t>
  </si>
  <si>
    <t>Suministro y colocación de arbolito chino. Incluye: preparación de terreno y mantenimiento hasta enraizar.</t>
  </si>
  <si>
    <t>Suministro y colocación de palma cica Asia. Incluye: preparación de terreno y mantenimiento hasta enraizar.</t>
  </si>
  <si>
    <t>Suministro y colocación de Scheffer. Incluye: preparación de terreno y mantenimiento hasta enraizar.</t>
  </si>
  <si>
    <t>28</t>
  </si>
  <si>
    <t>MISCELANEOS</t>
  </si>
  <si>
    <t>28.01</t>
  </si>
  <si>
    <t xml:space="preserve">Astas para bandera nacional y banderas institucionales. Incluye: postes metálicos niquelados, poleas y bases de hormigón armado con pedestal + tarjas con logos y nombres de las instituciones. </t>
  </si>
  <si>
    <t>28.02</t>
  </si>
  <si>
    <t>28.03</t>
  </si>
  <si>
    <t>Suministro e instalación de letrero acrílico e=1/4, 4.2" x 14", fondo frosted y 2 tornillos decorativos para áreas de oficinas.</t>
  </si>
  <si>
    <t>INSTALACIONES ELECTRICAS</t>
  </si>
  <si>
    <t>Salida eléctrica para bomba de agua 2 HP, monofásica, 120 voltios.</t>
  </si>
  <si>
    <t>Salida eléctrica para bomba sumergible 2 HP, monofásica, 220 voltios.</t>
  </si>
  <si>
    <t>Sistema de Tierra: Pozo de tierra y relleno, Barra de cobre 14"X4"X¼" completa, terminal de suspensión doble ojo para calibre No. 2, 5 varilla de cobre ¾"X10', Soldadura Cadware de 90, Cemento GEM, Tubo PVC-SDR-26 Ø 2".</t>
  </si>
  <si>
    <t>TRABAJOS FINALES</t>
  </si>
  <si>
    <t>Limpieza final y bote de escombros.</t>
  </si>
  <si>
    <t>Sub Total Costos Directos:</t>
  </si>
  <si>
    <t>Dirección Técnica             10%</t>
  </si>
  <si>
    <t>0.1 x ST Costos Directos</t>
  </si>
  <si>
    <t>Seguros  y Fianzas          4.75%</t>
  </si>
  <si>
    <t>0.0475 x ST Costos Directos</t>
  </si>
  <si>
    <t>Transporte                        5%</t>
  </si>
  <si>
    <t>Gastos Administrativos     2.5%</t>
  </si>
  <si>
    <t>0.025 x ST Costos Directos</t>
  </si>
  <si>
    <t xml:space="preserve">18% del 10% del ST Costos Directos (Norma General de la Dirección General de Impuesto Art. 4)                   </t>
  </si>
  <si>
    <t>0.18 x 0.1 x ST Costos Directos</t>
  </si>
  <si>
    <t>Ley 6-86                            1%</t>
  </si>
  <si>
    <t>CODIA                                1X1000 ST Costos Directos</t>
  </si>
  <si>
    <t>0.001 x ST Costos Directos</t>
  </si>
  <si>
    <t>Supervisión (Ley 687/82)   5%</t>
  </si>
  <si>
    <t>Imprevistos                         5%</t>
  </si>
  <si>
    <t>Sub-Total Costos Indirectos:</t>
  </si>
  <si>
    <t xml:space="preserve">Total General : </t>
  </si>
  <si>
    <t>Desagüe pluvial 3''x20' PVC SDR-26. Incluye: accesorios.</t>
  </si>
  <si>
    <t>28.04</t>
  </si>
  <si>
    <t>28.05</t>
  </si>
  <si>
    <t>Suministro e instalación de divisiones modulares en PVC y perfiles de aluminio para baños.</t>
  </si>
  <si>
    <t>Excavación para nivelación de vías y parqueos con e=0.20 mts. con equipo.</t>
  </si>
  <si>
    <t>Suministro y colocación de carpeta asfáltica 2" para pavimento en vías internas de circulación y en áreas de parqueos incluye imprimación.</t>
  </si>
  <si>
    <t>Limpieza y replanteo</t>
  </si>
  <si>
    <t>Fraguache en vigas y losas.</t>
  </si>
  <si>
    <t>Pañete general</t>
  </si>
  <si>
    <t>und</t>
  </si>
  <si>
    <t>CONSTRUCCION CASETA EQUIPO DE BOMBEO, SOBRE LOSA DE CISTERNA (2.10 x 2.45)  MTS.</t>
  </si>
  <si>
    <t>Construcción Dirección Regional Norte, Santiago</t>
  </si>
  <si>
    <t>Pintura acrilica interior y exterior</t>
  </si>
  <si>
    <t xml:space="preserve">Suministro e instalación de plafond biselado 2' x 2' en áreas de oficinas. </t>
  </si>
  <si>
    <t>Suministro e instalación de plafond biselado 2' x 4' en salón de conferencia.</t>
  </si>
  <si>
    <t>Tope de granito natural en cocina y pantry.</t>
  </si>
  <si>
    <t>Porcelanato blanco mate (60 x 30) cms. en muros sobre tope de meseta en cocina y pantry.</t>
  </si>
  <si>
    <t>Piso de porcelanato alto tráfico, color gris oscuro mate (45 x 45) cms. en baños y cocinas.</t>
  </si>
  <si>
    <t>Plafond PVC machihembrado color blanco en baños, cocina y pantry.</t>
  </si>
  <si>
    <t>Protectores de hierro en puertas exteriores.</t>
  </si>
  <si>
    <t>TALLER DE MECANICA</t>
  </si>
  <si>
    <t>ALMACEN GENERAL</t>
  </si>
  <si>
    <t>Panel LED 2'x 2' (600 X 600 mm) Luz Natural, de empotrar (L1)</t>
  </si>
  <si>
    <t>Alimentador A03 desde Panel Board hasta Panel A: 3 No. 2 THHN para fases, 1  No. 2 THHN Neutro, 1 No. 4 THHN para tierra, 1 Tubo EMT/PVC-SDR-26 Ø 1½".</t>
  </si>
  <si>
    <t>Alimentador A04 desde Panel Board hasta Panel B: 3 No.1/0 THHN para fases, 1  No. 1/0 THHN Neutro, 1 No. 2 THHN para tierra, 1 Tubo EMT/PVC-SDR-26 Ø 2".</t>
  </si>
  <si>
    <t>Alimentador A05 desde Panel Board hasta Panel C: 3 No. 4 THHN para fases, 1  No. 6 THHN Neutro, 1 No. 6 THHN para tierra, 1 Tubo EMT/PVC-SDR-26 Ø 1½".</t>
  </si>
  <si>
    <t>Alimentador A06 desde Panel Board hasta Panel D: 3 No. 1/0 THHN para fases, 1  No. 1/0 THHN Neutro, 1 No. 2 THHN para tierra, 1 Tubo EMT/PVC-SDR-26 Ø 2".</t>
  </si>
  <si>
    <t>Alimentador A07 desde Panel Board hasta Panel T: 3 No. 6 THHN para fases, 1  No. 6 THHN Neutro, 1 No. 8 THHN para tierra, 1 Tubo EMT/PVC-SDR-26 Ø 1½".</t>
  </si>
  <si>
    <t>Alimentador A08 desde Panel PD hasta Panel PE: 2 No. 6 THHN para fases, 1  No. 6 THHN Neutro, 1 No. 8 THHN para tierra, 1 Tubo EMT/PVC-SDR-26 Ø 1 1/2".</t>
  </si>
  <si>
    <t>Alimentador A09 desde Panel PC hasta Panel PF: 2 No. 6 THHN para fases, 1  No. 6 THHN Neutro, 1 No. 8 THHN para tierra, 1 Tubo EMT/PVC-SDR-26 Ø 1 1/2".</t>
  </si>
  <si>
    <t>Alimentador A10 desde Panel Board hasta Panel UPS: 3 No. 6 THHN para fases, 1  No. 6 THHN Neutro, 1 No. 8 THHN para tierra, 1 Tubo EMT/PVC-SDR-26 Ø 1½".</t>
  </si>
  <si>
    <t>VERJA PERIMETRAL</t>
  </si>
  <si>
    <t>Piso de porcelanato de alto tráfico, color crema (60 x 60) cms.</t>
  </si>
  <si>
    <t>Zócalo de porcelanato color crema (10 x 60) cms.</t>
  </si>
  <si>
    <t>Plafón sheetrock con fascias  en áreas dirección y subdirección.</t>
  </si>
  <si>
    <t>PLAFON</t>
  </si>
  <si>
    <t>Plafón en sheetrock en áreas  dirección y subdirección.</t>
  </si>
  <si>
    <t xml:space="preserve">PARTIDA PRELIMINAR </t>
  </si>
  <si>
    <t>HORMIGON ARMADO EN:</t>
  </si>
  <si>
    <t>MUROS DE MAMPOSTERIA</t>
  </si>
  <si>
    <t xml:space="preserve">TERMINACION DE SUPERFICIE </t>
  </si>
  <si>
    <t>TERMINACION DE TECHO</t>
  </si>
  <si>
    <t>TERMINACION DE PISO</t>
  </si>
  <si>
    <t>Muros de bloques de 6" B.N.P.</t>
  </si>
  <si>
    <t>Muros de bloques de 6" S.N.P.</t>
  </si>
  <si>
    <t>Unds.</t>
  </si>
  <si>
    <t>Impermeabilización techos de concreto. Incluye: Aplicación de primer (de acuerdo a estado fino losa), soldadura a fuego (GLP) mde membranas asfálticas APP, aplicación de capa reflectiva de aluminio de secado ultra rápido.</t>
  </si>
  <si>
    <t>Fumigación del solar contra comején.</t>
  </si>
  <si>
    <t>Relleno para piso, e= 0.30 mts.</t>
  </si>
  <si>
    <t>Pintura general acrílica interior, exterior y techo.</t>
  </si>
  <si>
    <t xml:space="preserve">Pintura acrílica en columnas y muros. </t>
  </si>
  <si>
    <t xml:space="preserve">Demolición de verja sobre muro de block y reja en hierro en la parte frontal de edificación para abrir hueco de puertas (2 unds). </t>
  </si>
  <si>
    <t xml:space="preserve">Acondicionamiento de verja para colocación de portones corredizos. Incluye: 4 unds de columnas de hormigón armado(20 x 20) cms con su respectiva excavación, zapata y terminación superficial. más M.O. general. </t>
  </si>
  <si>
    <t>Zócalo de porcelanato color gris oscuro mate (10 x 45) cms. en cocina.</t>
  </si>
  <si>
    <t>Porcelanato blanco mate (60 x 30) cms. en muros de baños. Incluye: perfil metálico</t>
  </si>
  <si>
    <t>Puertas de tola metálica. Incluye: rejillas, cerradura y pintura.</t>
  </si>
  <si>
    <t>0.05 x ST Costos Directos</t>
  </si>
  <si>
    <t>0.01 x ST Costos Directos</t>
  </si>
  <si>
    <t>Estudio de Suelo.</t>
  </si>
  <si>
    <t>1 pa</t>
  </si>
  <si>
    <t xml:space="preserve">Conexión de línea de arrastre al sistema de cloaca Incluye: colocación de tubo de 6'',  T de 4'' y T de 6'' en c/u. </t>
  </si>
  <si>
    <t>Viga de amarre 180 kg/Cm², 60, 3 DE ¾", 2 DE 3/8", 3/8" A .20</t>
  </si>
  <si>
    <t>Losa de techo espesor 0.12 mts., 1:2:4, 40, 3/8" x 20' A 25 A. a mano</t>
  </si>
  <si>
    <t xml:space="preserve">Revestimiento en baño con ceramica (20 x 20) cms. </t>
  </si>
  <si>
    <t>Desagüe de piso Ø2" en baños y cocina .</t>
  </si>
  <si>
    <t>Bajante pluvial de Ø2". Incluye: ranurado en losa y muro para colocación de tubo.</t>
  </si>
  <si>
    <t>Valor (RD$)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</si>
  <si>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</si>
  <si>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</si>
  <si>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</si>
  <si>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</si>
  <si>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</si>
  <si>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</si>
  <si>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</si>
  <si>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</si>
  <si>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02.01</t>
  </si>
  <si>
    <t>02.02</t>
  </si>
  <si>
    <t>02.03</t>
  </si>
  <si>
    <t>03</t>
  </si>
  <si>
    <t>03.01</t>
  </si>
  <si>
    <t>03.03</t>
  </si>
  <si>
    <t>03.04</t>
  </si>
  <si>
    <t>03.05</t>
  </si>
  <si>
    <t>03.06</t>
  </si>
  <si>
    <t>03.07</t>
  </si>
  <si>
    <t>03.08</t>
  </si>
  <si>
    <t>03.09</t>
  </si>
  <si>
    <t>03.10</t>
  </si>
  <si>
    <t>03.11</t>
  </si>
  <si>
    <t>03.12</t>
  </si>
  <si>
    <t>03.13</t>
  </si>
  <si>
    <t>03.14</t>
  </si>
  <si>
    <t>03.15</t>
  </si>
  <si>
    <t>03.16</t>
  </si>
  <si>
    <t>03.17</t>
  </si>
  <si>
    <t>04</t>
  </si>
  <si>
    <t>04.01</t>
  </si>
  <si>
    <t>04.02</t>
  </si>
  <si>
    <t>05</t>
  </si>
  <si>
    <t>05.01</t>
  </si>
  <si>
    <t>06.01</t>
  </si>
  <si>
    <t>07.01</t>
  </si>
  <si>
    <t>08.01</t>
  </si>
  <si>
    <t>08.02</t>
  </si>
  <si>
    <t>08.03</t>
  </si>
  <si>
    <t>09</t>
  </si>
  <si>
    <t>09.01</t>
  </si>
  <si>
    <t>09.02</t>
  </si>
  <si>
    <t>09.03</t>
  </si>
  <si>
    <t>09.04</t>
  </si>
  <si>
    <t>09.05</t>
  </si>
  <si>
    <t>10.01</t>
  </si>
  <si>
    <t>10.02</t>
  </si>
  <si>
    <t>10.03</t>
  </si>
  <si>
    <t>10.04</t>
  </si>
  <si>
    <t>10.05</t>
  </si>
  <si>
    <t>11.01</t>
  </si>
  <si>
    <t>11.02</t>
  </si>
  <si>
    <t>11.03</t>
  </si>
  <si>
    <t>11.04</t>
  </si>
  <si>
    <t>11.05</t>
  </si>
  <si>
    <t>11.06</t>
  </si>
  <si>
    <t>12.01</t>
  </si>
  <si>
    <t>12.02</t>
  </si>
  <si>
    <t>12.03</t>
  </si>
  <si>
    <t>12.04</t>
  </si>
  <si>
    <t>12.05</t>
  </si>
  <si>
    <t>13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</si>
  <si>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</si>
  <si>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</si>
  <si>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</si>
  <si>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</si>
  <si>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</si>
  <si>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</si>
  <si>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</si>
  <si>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</si>
  <si>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</si>
  <si>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</si>
  <si>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14.01</t>
  </si>
  <si>
    <t>14.02</t>
  </si>
  <si>
    <t>15.01</t>
  </si>
  <si>
    <t>15.02</t>
  </si>
  <si>
    <t>15.03</t>
  </si>
  <si>
    <t>16.01</t>
  </si>
  <si>
    <t>16.02</t>
  </si>
  <si>
    <t>16.03</t>
  </si>
  <si>
    <t>16.04</t>
  </si>
  <si>
    <t>16.05</t>
  </si>
  <si>
    <t>17.01</t>
  </si>
  <si>
    <t>17.02</t>
  </si>
  <si>
    <t>17.03</t>
  </si>
  <si>
    <t>17.04</t>
  </si>
  <si>
    <t>18.01</t>
  </si>
  <si>
    <t>18.02</t>
  </si>
  <si>
    <t>19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</si>
  <si>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</si>
  <si>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</si>
  <si>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</si>
  <si>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</si>
  <si>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</si>
  <si>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</si>
  <si>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</si>
  <si>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</si>
  <si>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</si>
  <si>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</si>
  <si>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</si>
  <si>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</si>
  <si>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</si>
  <si>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</si>
  <si>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</si>
  <si>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</si>
  <si>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</si>
  <si>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</si>
  <si>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</si>
  <si>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20</t>
  </si>
  <si>
    <t>20.01</t>
  </si>
  <si>
    <t>20.02</t>
  </si>
  <si>
    <t>20.03</t>
  </si>
  <si>
    <t>20.04</t>
  </si>
  <si>
    <t>20.05</t>
  </si>
  <si>
    <t>21</t>
  </si>
  <si>
    <t>21.01</t>
  </si>
  <si>
    <t>21.02</t>
  </si>
  <si>
    <t>21.03</t>
  </si>
  <si>
    <t>21.04</t>
  </si>
  <si>
    <t>21.05</t>
  </si>
  <si>
    <t>21.06</t>
  </si>
  <si>
    <t>21.07</t>
  </si>
  <si>
    <t>21.08</t>
  </si>
  <si>
    <t>21.09</t>
  </si>
  <si>
    <t>22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</si>
  <si>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</si>
  <si>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</si>
  <si>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</si>
  <si>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</si>
  <si>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</si>
  <si>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</si>
  <si>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</si>
  <si>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</si>
  <si>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</si>
  <si>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22.10</t>
  </si>
  <si>
    <t>22.11</t>
  </si>
  <si>
    <t>22.12</t>
  </si>
  <si>
    <t>22.13</t>
  </si>
  <si>
    <t>22.14</t>
  </si>
  <si>
    <t>22.15</t>
  </si>
  <si>
    <t>23</t>
  </si>
  <si>
    <t>23.01</t>
  </si>
  <si>
    <t>23.02</t>
  </si>
  <si>
    <t>23.03</t>
  </si>
  <si>
    <t>23.04</t>
  </si>
  <si>
    <t>23.05</t>
  </si>
  <si>
    <t>23.06</t>
  </si>
  <si>
    <t>23.07</t>
  </si>
  <si>
    <t>24.01</t>
  </si>
  <si>
    <t>24.02</t>
  </si>
  <si>
    <t>24.03</t>
  </si>
  <si>
    <t>24.04</t>
  </si>
  <si>
    <t>24.05</t>
  </si>
  <si>
    <t>25.01</t>
  </si>
  <si>
    <t>25.02</t>
  </si>
  <si>
    <t>25.03</t>
  </si>
  <si>
    <t>25.04</t>
  </si>
  <si>
    <t>25.05</t>
  </si>
  <si>
    <t>26</t>
  </si>
  <si>
    <t>26.01</t>
  </si>
  <si>
    <t>26.02</t>
  </si>
  <si>
    <t>26.02.01</t>
  </si>
  <si>
    <t>26.02.02</t>
  </si>
  <si>
    <t>26.02.03</t>
  </si>
  <si>
    <t>26.02.04</t>
  </si>
  <si>
    <t>26.03</t>
  </si>
  <si>
    <t>26.03.01</t>
  </si>
  <si>
    <t>26.03.02</t>
  </si>
  <si>
    <t>26.03.03</t>
  </si>
  <si>
    <t>26.03.04</t>
  </si>
  <si>
    <t>26.03.05</t>
  </si>
  <si>
    <t>26.04</t>
  </si>
  <si>
    <t>26.04.01</t>
  </si>
  <si>
    <t>26.04.02</t>
  </si>
  <si>
    <t>26.05</t>
  </si>
  <si>
    <t>26.05.01</t>
  </si>
  <si>
    <t>26.05.02</t>
  </si>
  <si>
    <t>26.05.03</t>
  </si>
  <si>
    <t>26.05.04</t>
  </si>
  <si>
    <t>26.06</t>
  </si>
  <si>
    <t>26.06.01</t>
  </si>
  <si>
    <t>26.06.02</t>
  </si>
  <si>
    <t>26.06.03</t>
  </si>
  <si>
    <t>26.06.04</t>
  </si>
  <si>
    <t>26.07</t>
  </si>
  <si>
    <t>26.07.01</t>
  </si>
  <si>
    <t>26.08</t>
  </si>
  <si>
    <t>26.08.01</t>
  </si>
  <si>
    <t>27.04</t>
  </si>
  <si>
    <t>27.05</t>
  </si>
  <si>
    <t>27.06</t>
  </si>
  <si>
    <t>27.07</t>
  </si>
  <si>
    <t>27.08</t>
  </si>
  <si>
    <t>29</t>
  </si>
  <si>
    <t>29.01</t>
  </si>
  <si>
    <t>29.02</t>
  </si>
  <si>
    <t>29.03</t>
  </si>
  <si>
    <t>30</t>
  </si>
  <si>
    <t>30.01</t>
  </si>
  <si>
    <t>30.02</t>
  </si>
  <si>
    <t>30.03</t>
  </si>
  <si>
    <t>31</t>
  </si>
  <si>
    <t>31.01</t>
  </si>
  <si>
    <t>03.18</t>
  </si>
  <si>
    <t>03.19</t>
  </si>
  <si>
    <t>03.20</t>
  </si>
  <si>
    <t>03.21</t>
  </si>
  <si>
    <t>03.22</t>
  </si>
  <si>
    <t>Línea de succión con tubería de Ø2" PVC SCH-40. Incluye: Mano de obra general, 1 codo de 90 de 1'', 1 check tipo Europa, 2 adaptadores machos de 1''.</t>
  </si>
  <si>
    <t>21.10</t>
  </si>
  <si>
    <t>21.11</t>
  </si>
  <si>
    <t>Platea con espesor general 0.30 m y refuerzo de ø1/2" @ 0.20 m A/D, A/C  con recubrimiento mínimo de 7.50 cms inferior y recubrimiento máximo de 4.00 cms superior.</t>
  </si>
  <si>
    <t>GARITA DE SEGURIDAD ENTRADA</t>
  </si>
  <si>
    <t>28.06</t>
  </si>
  <si>
    <t>28.07</t>
  </si>
  <si>
    <t>28.08</t>
  </si>
  <si>
    <t>28.09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</si>
  <si>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</si>
  <si>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</si>
  <si>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</si>
  <si>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</si>
  <si>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</si>
  <si>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</si>
  <si>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</si>
  <si>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</si>
  <si>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</si>
  <si>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</si>
  <si>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</si>
  <si>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</si>
  <si>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</si>
  <si>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</si>
  <si>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</si>
  <si>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</si>
  <si>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</si>
  <si>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</si>
  <si>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</si>
  <si>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</si>
  <si>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</si>
  <si>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29.04</t>
  </si>
  <si>
    <t>29.05</t>
  </si>
  <si>
    <t>31.02</t>
  </si>
  <si>
    <t>31.03</t>
  </si>
  <si>
    <t>32</t>
  </si>
  <si>
    <t>32.01</t>
  </si>
  <si>
    <t>GARITA DE SEGURIDAD SALIDA</t>
  </si>
  <si>
    <t>33</t>
  </si>
  <si>
    <t>33.01</t>
  </si>
  <si>
    <t>m³e</t>
  </si>
  <si>
    <t>23.08</t>
  </si>
  <si>
    <t>23.09</t>
  </si>
  <si>
    <t>23.10</t>
  </si>
  <si>
    <t>23.11</t>
  </si>
  <si>
    <t>23.12</t>
  </si>
  <si>
    <t>23.13</t>
  </si>
  <si>
    <t>23.14</t>
  </si>
  <si>
    <t>Excavación en tierra (3.90 x 2.90 x 2.70) m.</t>
  </si>
  <si>
    <t>Relleno reposición a mano.</t>
  </si>
  <si>
    <t>Pañete pulido en muros.</t>
  </si>
  <si>
    <t>Construcción zabaleta en losa de fondo.</t>
  </si>
  <si>
    <t>Fino en losa de fondo.</t>
  </si>
  <si>
    <t xml:space="preserve"> Válvula de flota de 1".</t>
  </si>
  <si>
    <t>24.06</t>
  </si>
  <si>
    <t>24.07</t>
  </si>
  <si>
    <t>Relleno compactado para base con granzote procedente de planta (material granular arenoso). Incluye: Suministro y transporte al proyecto, regado, nivelado, perfilado, mojado y compactación Proctor standard 25%. e= 0.40 m.</t>
  </si>
  <si>
    <t>26.01.01</t>
  </si>
  <si>
    <t>26.02.05</t>
  </si>
  <si>
    <t>26.03.06</t>
  </si>
  <si>
    <t>Limpieza y replanteo.</t>
  </si>
  <si>
    <t>Relleno de reposición.</t>
  </si>
  <si>
    <t>Excavación de zapatas de muros.</t>
  </si>
  <si>
    <t>Excavación de zapatas de columnas.</t>
  </si>
  <si>
    <t>H. A, de zapatas de columnas (0.80 x 0.80 x 0.30) m.</t>
  </si>
  <si>
    <t>H.A. de zapata de muros A= 0.60 m. e= 0.25 m.</t>
  </si>
  <si>
    <t>H.A. de columnas (20 x 20) cms. 1:2:4, 40, 4 DE 3/8", ¼" A 20 A MANO.</t>
  </si>
  <si>
    <t>Viga (0.20 x 0.50) m. 180 kg/Cm², 60, 3 DE ¾", 2 DE 3/8", 3/8" A .20.</t>
  </si>
  <si>
    <t>Viga (0.20 x 0.30) m. 180 kg/Cm², 60, 3 DE 1/2", 2 DE 3/8", 3/8" A .20</t>
  </si>
  <si>
    <t>Losa de techo espesor 0.12 m., 1:2:4, 40, 3/8" x 20' A 25 A. D. LIG. Y WINCHE.</t>
  </si>
  <si>
    <t>Fraguache.</t>
  </si>
  <si>
    <t>Pañete de muros interior, muros exterior y techo.</t>
  </si>
  <si>
    <t>26.06.05</t>
  </si>
  <si>
    <t>26.08.02</t>
  </si>
  <si>
    <t>27.01.02</t>
  </si>
  <si>
    <t>27.02.01</t>
  </si>
  <si>
    <t>27.02.02</t>
  </si>
  <si>
    <t>27.02.03</t>
  </si>
  <si>
    <t>27.02.04</t>
  </si>
  <si>
    <t>27.03.01</t>
  </si>
  <si>
    <t>27.03.02</t>
  </si>
  <si>
    <t>27.03.03</t>
  </si>
  <si>
    <t>27.03.04</t>
  </si>
  <si>
    <t>27.03.05</t>
  </si>
  <si>
    <t>27.04.01</t>
  </si>
  <si>
    <t>27.04.02</t>
  </si>
  <si>
    <t>27.05.01</t>
  </si>
  <si>
    <t>27.05.02</t>
  </si>
  <si>
    <t>27.05.03</t>
  </si>
  <si>
    <t>27.05.04</t>
  </si>
  <si>
    <t>27.05.05</t>
  </si>
  <si>
    <t>27.06.01</t>
  </si>
  <si>
    <t>27.06.02</t>
  </si>
  <si>
    <t>27.06.03</t>
  </si>
  <si>
    <t>27.06.04</t>
  </si>
  <si>
    <t>27.07.01</t>
  </si>
  <si>
    <t>27.08.01</t>
  </si>
  <si>
    <t>29.06</t>
  </si>
  <si>
    <t>29.07</t>
  </si>
  <si>
    <t>29.08</t>
  </si>
  <si>
    <t>29.09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</si>
  <si>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</si>
  <si>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</si>
  <si>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</si>
  <si>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</si>
  <si>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</si>
  <si>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</si>
  <si>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</si>
  <si>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</si>
  <si>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</si>
  <si>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</si>
  <si>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</si>
  <si>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</si>
  <si>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</si>
  <si>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</si>
  <si>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</si>
  <si>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</si>
  <si>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</si>
  <si>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</si>
  <si>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</si>
  <si>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</si>
  <si>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</si>
  <si>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30.04</t>
  </si>
  <si>
    <t>30.05</t>
  </si>
  <si>
    <t>32.02</t>
  </si>
  <si>
    <t>32.03</t>
  </si>
  <si>
    <t>32.04</t>
  </si>
  <si>
    <t>32.05</t>
  </si>
  <si>
    <t>32.06</t>
  </si>
  <si>
    <t>32.07</t>
  </si>
  <si>
    <t>32.08</t>
  </si>
  <si>
    <t>32.09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</si>
  <si>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</si>
  <si>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</si>
  <si>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</si>
  <si>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</si>
  <si>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</si>
  <si>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</si>
  <si>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</si>
  <si>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</si>
  <si>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</si>
  <si>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</si>
  <si>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</si>
  <si>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</si>
  <si>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</si>
  <si>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</si>
  <si>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</si>
  <si>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</si>
  <si>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</si>
  <si>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</si>
  <si>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</si>
  <si>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32.29</t>
  </si>
  <si>
    <t>32.30</t>
  </si>
  <si>
    <t>32.31</t>
  </si>
  <si>
    <t>32.32</t>
  </si>
  <si>
    <t>32.33</t>
  </si>
  <si>
    <t>32.34</t>
  </si>
  <si>
    <t>32.35</t>
  </si>
  <si>
    <t>32.36</t>
  </si>
  <si>
    <t>32.37</t>
  </si>
  <si>
    <t>32.38</t>
  </si>
  <si>
    <t>32.39</t>
  </si>
  <si>
    <t>32.40</t>
  </si>
  <si>
    <t>32.41</t>
  </si>
  <si>
    <t>32.42</t>
  </si>
  <si>
    <t>32.43</t>
  </si>
  <si>
    <t>32.44</t>
  </si>
  <si>
    <t>32.45</t>
  </si>
  <si>
    <t>32.46</t>
  </si>
  <si>
    <t>32.47</t>
  </si>
  <si>
    <t>32.48</t>
  </si>
  <si>
    <t>32.49</t>
  </si>
  <si>
    <t>32.50</t>
  </si>
  <si>
    <t>32.51</t>
  </si>
  <si>
    <t>32.52</t>
  </si>
  <si>
    <t>32.53</t>
  </si>
  <si>
    <t>32.54</t>
  </si>
  <si>
    <t>32.55</t>
  </si>
  <si>
    <t>32.56</t>
  </si>
  <si>
    <t>32.57</t>
  </si>
  <si>
    <t>32.58</t>
  </si>
  <si>
    <t>32.59</t>
  </si>
  <si>
    <t>32.60</t>
  </si>
  <si>
    <t>32.61</t>
  </si>
  <si>
    <t>32.62</t>
  </si>
  <si>
    <t>32.63</t>
  </si>
  <si>
    <t>Nivelación y perfilación de terreno en área de construcción con equipo, df(estimado)= 30 cms.</t>
  </si>
  <si>
    <t>Letrero de promoción en obra.</t>
  </si>
  <si>
    <t>Replanteo. Incluye: Brigada topográfica.</t>
  </si>
  <si>
    <t>Caseta para materiales (12 x 32) pies.</t>
  </si>
  <si>
    <t>Bote general.</t>
  </si>
  <si>
    <t>Demolición de rancheta y vivero.</t>
  </si>
  <si>
    <t>Excavación para platea.</t>
  </si>
  <si>
    <t>Zapatas de columnas (1.20 x 1.20 x 0.40) m. Ver detalles en planos estructurales.</t>
  </si>
  <si>
    <t>Zapatas de columnas (1.25 x 1.25 x 0.40) m. Ver detalles en planos estructurales.</t>
  </si>
  <si>
    <t>Zapatas de columnas (1.40 x 1.25 x 0.40) m. Ver detalles en planos estructurales.</t>
  </si>
  <si>
    <t>Losa de techo aligerada e=0.22 m., con bobedillas de EPS de (0.50 x0.15) m. y longitud variable (Ver plano estructural).</t>
  </si>
  <si>
    <t>Relleno compactado para base con granzote procedente de planta (material granular  arenoso). Incluye: Suministro y transporte al proyecto, regado, nivelado, perfilado, mojado y compactación proctor standard 95%. e= 0.10 y 0.40 m.</t>
  </si>
  <si>
    <r>
      <t>Bloques H.S. 6" (0.15 m)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</si>
  <si>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6" (0.15 m)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</si>
  <si>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 S. 6" (0.15 m), 1 línea,  p/antepecho sobre borde de losa de techo en losa de recepción,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H=0.20 m.</t>
    </r>
  </si>
  <si>
    <t>Piso de cemento pulido para cuarto eléctrico con malla electrosoldada, e= 0.10 m.</t>
  </si>
  <si>
    <t>Vuelo metálico , e=0.10 m. en fachada frontal. Incluye: apoyo articulado, perfil cuadrado (15 x 10 x 2) cms., planchuela (1 1/4" x 3/16"), rigidizador, pintura antióxido, soldadura y M.O.</t>
  </si>
  <si>
    <t xml:space="preserve">Relieve en hormigón armado en la fachada con un e= 0.15 m. Incluye: malla, madera, clavos y thorobon. </t>
  </si>
  <si>
    <t>Suministro e instalación de puerta de vidrio templado (0.90 x 2.10) m. con laminado frozen.</t>
  </si>
  <si>
    <t xml:space="preserve">Suministro e instalación de puerta doble de vidrio templado (1.80 x 2.10) m. con laminado frozen. </t>
  </si>
  <si>
    <t xml:space="preserve">Suministro e instalación de puerta doble de vidrio templado (2.00 x 2.10) m. con laminado frozen. </t>
  </si>
  <si>
    <t xml:space="preserve">Suministro e instalación de puertas de seguridad metálicas (0.90 x 2.10) m. </t>
  </si>
  <si>
    <t>Suministro e instalación de puertas P40 (0.60 x 2.00) m.</t>
  </si>
  <si>
    <t>Suministro e instalación de puertas P40 (0.80 x 2.10) m.</t>
  </si>
  <si>
    <t>Suministro e instalación de puertas P40 (0.90 x 2.00) m.</t>
  </si>
  <si>
    <t>Suministro e instalación de puertas everdoor (0.80 x 2.10) m. Incluye: accesorios y llavines.</t>
  </si>
  <si>
    <t>Suministro e instalación de puertas everdoor (0.90 x 2.10) m. Incluye: accesorios y llavines.</t>
  </si>
  <si>
    <t>Closet en despensa de cocina.</t>
  </si>
  <si>
    <t>Construcción de acera peatonal de H. S., A=1.00 m., e= 0.10 m.</t>
  </si>
  <si>
    <t>Suministro e instalación de divisiones modulares en PVC y perfiles de aluminio para orinales en los baños, de  (0.60 x 1.45) m.</t>
  </si>
  <si>
    <t>Suministro e instalación dispensador de papel plástico.</t>
  </si>
  <si>
    <t>Espejos biselado de pared en baño (1.90 x 0.72) m.</t>
  </si>
  <si>
    <t>Construcción de verja perimetral para delimitar áreas en regional. Incluye: bloques H. S. 6" reforzado, (2 líneas B.N.P, Y 2 líneas S.N.P), ref. vert. Ø3/8´´ a 60 cms; Columnas H.A. 0.15x0.20 cms. a 4.00 mts. + malla anticiclónica de 6 pies y tubos H. G Ø1½'' verticales y horizontales Ø1¼'', piezas y accesorios más replanteo + excavación + zapatas de muros (0.60x0.25) m + terminación de superficies en muros, columnas, zabaleta doble sobre muro y M.O. general.</t>
  </si>
  <si>
    <t>Bloques de H. S. 6" (0.15m), 1 línea, p/antepecho sobre borde de losa.</t>
  </si>
  <si>
    <t>Puerta de tola metálica (2.00 x 2.10) m. Incluye: rejillas, cerradura y pintura.</t>
  </si>
  <si>
    <t>Puerta de everdoor (0.90 x 2.10) m. Incluye: accesorios y llavines.</t>
  </si>
  <si>
    <t>Pañete de muros interior y exterior.</t>
  </si>
  <si>
    <t>Pintura general acrílica interior y exterior.</t>
  </si>
  <si>
    <t>Pintura acrílica de techo.</t>
  </si>
  <si>
    <t>Excavación zapata de muros de bloques de 4'' y 6'' H.S. A= 0.45 m., Df= 0.65 m.</t>
  </si>
  <si>
    <t xml:space="preserve">Relleno de reposición. </t>
  </si>
  <si>
    <t>Torta de piso con malla electrosoldada e=0.10 m. con acero malla electrosoldada (20 x 20) cms.</t>
  </si>
  <si>
    <t>Losa de techo espesor 0.12 m., 1:2:4, 40, 3/8" x 20' A 25 A. a mano.</t>
  </si>
  <si>
    <t>Viga de amarre a nivel de techo, (0.15 x 0.20) m.  4Ø1/2", anillo de refuerzo transv. Ø3/8" a 0.15 m.</t>
  </si>
  <si>
    <r>
      <t>Bloques H.S. 4" (0.10 m.)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</si>
  <si>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4" (0.10 m.)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</si>
  <si>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6" (0.15 m.)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</si>
  <si>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6" (0.15 m.)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</si>
  <si>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t>Pañete general.</t>
  </si>
  <si>
    <t>Fino de techo. Incluye: subida de materiales.</t>
  </si>
  <si>
    <t>Bloques H. S. 6" (0.15 m.), 1 línea,  p/antepecho sobre borde de losa de techo en losa de recepción, h=0.20 m.</t>
  </si>
  <si>
    <t>Gotero colgante.</t>
  </si>
  <si>
    <t>Suministro e instalación de puertas everdoor. Incluye: accesorios y llavines.</t>
  </si>
  <si>
    <t>Ventana de vidro corredera horizontal.</t>
  </si>
  <si>
    <t>Protectores de hierro en barras cuadradas 1/2".</t>
  </si>
  <si>
    <t xml:space="preserve">Zócalo de porcelanato color crema (10 x 60) cms. </t>
  </si>
  <si>
    <t>Piso de porcelanato alto tráfico color crema (60 x 60) cms.</t>
  </si>
  <si>
    <t>Bote de material excavado.</t>
  </si>
  <si>
    <r>
      <t>Bloques H.S. 4" (0.10 m)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</si>
  <si>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4" (0.10 m)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</si>
  <si>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t xml:space="preserve">Piso de porcelanato de alto tráfico color crema (60 x 60) cms. </t>
  </si>
  <si>
    <t>Colocación de desagüe pluvial 3''x20' PVC SDR-26. Incluye: accesorios.</t>
  </si>
  <si>
    <t xml:space="preserve">Confección de letrero de identificación de la regional en la parte frontal con letras acrílica  de 8" y 5" con dimensiones de a= 1.30 m y h= 1.25 m, también el  logo del Ministerio de Agricultura será acrílico.  </t>
  </si>
  <si>
    <t>Salida para tomacorriente 120 voltios, 15 Amp., en piso.</t>
  </si>
  <si>
    <t>Salida para TC 120 voltios, 15 Amp. Para UPS.</t>
  </si>
  <si>
    <t>Salida para tomacorriente 120 voltios, UPS, en piso.</t>
  </si>
  <si>
    <t>Salida para TC 220 Voltios, Aires y Equipos.</t>
  </si>
  <si>
    <t>Salida para data (vacía sin cable UTP).</t>
  </si>
  <si>
    <t>Salida para data (vacía sin cable UTP), en piso.</t>
  </si>
  <si>
    <t>Salida para data (vacía sin cable UTP), en plafon - proyector.</t>
  </si>
  <si>
    <t>Salida para extractor de plafond.</t>
  </si>
  <si>
    <t>Panel LED 2' x 4' (600 X  1200 mm) Luz Natural, de empotrar (L2).</t>
  </si>
  <si>
    <t>Panel LED Circular 18 vatios (L3).</t>
  </si>
  <si>
    <t>Panel LED Circular 6 vatios, dimeable (L4).</t>
  </si>
  <si>
    <t>Luminaria hermetica 1' x 4' (30 X 1200 mm)  tubos LED 18 vatios, Luz Natural, de superficie en cuarto electricos (L5).</t>
  </si>
  <si>
    <t>Luminaria tipo cobra LED 100 vatios para iluminacion exterior y parqueos.</t>
  </si>
  <si>
    <t>Panel eléctrico PA  - 42 circuitos, 120/208V, 3 fases 4 hilos incluye 12 breaker 20/1A, 6 breakers 30/2A y 2 breakers 40/2A.</t>
  </si>
  <si>
    <t>Panel eléctrico PB - 42 circuitos, 120/208V, 3 fases 4 hilos incluye 13 breaker 20/1A, 7 breakers 30/2A y 4 breakers 40/2A.</t>
  </si>
  <si>
    <t>Panel eléctrico PC - 30 circuitos, 120/208V, 3 fases 4 hilos incluye 8 breaker 20/1A, 3 breakers 30/2A y 2 breakers 40/2A.</t>
  </si>
  <si>
    <t>Panel eléctrico PD - 42 circuitos, 120/208V, 3 fases 4 hilos incluye 12 breaker 20/1A, 7 breakers 40/2A y 3 breakers 30/2A.</t>
  </si>
  <si>
    <t>Panel eléctrico PT - 12 circuitos, 120/208V, monofasico, 3 hilos incluye 5 breaker 20/1A, 1 breakers 30/2A.</t>
  </si>
  <si>
    <t>Panel eléctrico PE - 8 circuitos, 120/208V, monofasico, 3 hilos incluye 2 breaker 20/1A, 1 breakers 30/2A.</t>
  </si>
  <si>
    <t>Panel eléctrico PF - 8 circuitos, 120/208V, monofasico, 3 hilos incluye 2 breaker 20/1A, 1 breakers 30/2A.</t>
  </si>
  <si>
    <t>Panel eléctrico PS - 12 circuitos, 120/208V, 3 fases 4 hilos incluye 4 breaker 20/1A, 1 breakers 30/2A y 2 breakers 40/2A.</t>
  </si>
  <si>
    <t>Panel eléctrico Ups - 24 circuitos, 120/208V, 3 fases 4 hilos incluye  17 breaker 20/1A.</t>
  </si>
  <si>
    <t>Main Breaker con Enclouse 400 A. 3Ø, Nema 1 marca Cutler Hammer o Schneirder.</t>
  </si>
  <si>
    <t>Panel Board  barra 400 Amp. 120/208V, 60 HZ, con Main Breaker 400/3 Amp., 3Ø. NEMA 1 con breakers: 2 - 125/3 Amp.,1 - 100/3 Amp., 1 - 80/3 Amp., 1 -60/3 Amp., 1 - 30/2 Amp. Cutler Hammer o Schneirder.</t>
  </si>
  <si>
    <t>Trasformador Tipo Pad Mounted 150 kVA, trifasico,12.47-7.2KV/120-208 V, sumergidos en aceite, 60Hz, Estrella-Estrella.</t>
  </si>
  <si>
    <t>Enclosure breaker 30/2 A, 208V, Nema 3R, para unidades de aire acondicionado.</t>
  </si>
  <si>
    <t xml:space="preserve">Enclosure breaker 40/2 A, 208V, Nema 3R, para unidades de aire acondicionado. </t>
  </si>
  <si>
    <t>Extractor de plafond para baño, 15.2".</t>
  </si>
  <si>
    <t>Extractor de plafon para baño, 10".</t>
  </si>
  <si>
    <t>Poste de hormigón armado pretensado 40 pies, 800 Dan, Certificado por Edenorte.</t>
  </si>
  <si>
    <t>Cimentación, excavación e hincado de poste y viento.</t>
  </si>
  <si>
    <t>Estructura en poste MT (incluye cut-outs 200 A, parrarayos 9kV y fusibles tipo cinta).</t>
  </si>
  <si>
    <t>Elbow Connector, para cable URD No. 2.</t>
  </si>
  <si>
    <t>Cono de alivio exterior aislado para 15 KV.</t>
  </si>
  <si>
    <t>Alimentador A00 desde poste de interconexión hasta transformador Pad Mounted 75 KVA : 3 cable URD aislado para 15 kV, canalización en tubería IMC/PVC Ø3".</t>
  </si>
  <si>
    <t>Alimentador A02 desde Main Breaker hasta Panelboard: 2 No. 3/0 THW por fase, 2 No. 3/0 THW Neutro, 1 No. 1/0 (7 hilos trenzado) para tierra, tubería EMT Ø 3".</t>
  </si>
  <si>
    <t>Alimentador A01 desde transformador hasta Main Breaker: 2 No. 3/0 THW por fase, 2 No. 3/0 THW Neutro, 1 No. 1/0 (7 hilos trenzado) para tierra, tubería PVC, EMT Ø 3".</t>
  </si>
  <si>
    <t>Postes para iluminacion exterior en perfil cuadrado 4" x4".</t>
  </si>
  <si>
    <t>Dado de hormigon armado para poste de iluminacion exterior.</t>
  </si>
  <si>
    <t>Diseño y tramitacion de media tensión.</t>
  </si>
  <si>
    <t>Salida para interruptor sencillo.</t>
  </si>
  <si>
    <t>Salida para interruptor doble.</t>
  </si>
  <si>
    <t>Salida para interrupor tres vías.</t>
  </si>
  <si>
    <t>Salida para interrutor con dimer.</t>
  </si>
  <si>
    <t>Salida para iluminación en EMT.</t>
  </si>
  <si>
    <t>Salida para iluminación Exterior.</t>
  </si>
  <si>
    <t>Salida  para proyector en tuberias PVC/EMT de 1 1/2".</t>
  </si>
  <si>
    <t>Salida para tomacorriente 120 voltios, 15 Amp. (h=0.30 m).</t>
  </si>
  <si>
    <t>Salida para tomacorriente 120 voltios, 15 Amp. (sobre nivel de meseta).</t>
  </si>
  <si>
    <t>Salida para tomacorriente 120 voltios, 15 Amp. (Nevera).</t>
  </si>
  <si>
    <t>Salida para tomacorriente 120 voltios, UPS, sobre plafon - proyector.</t>
  </si>
  <si>
    <t>Limpieza (desyerbo y destronque). Incluye: extracción de capa vegetal y de arboles.</t>
  </si>
  <si>
    <t>Piso de cemento pulido con malla electrosoldada (20 x 20) cms., e= 0.10 m.</t>
  </si>
  <si>
    <t>Relleno granular compactado en piso (granzote)</t>
  </si>
  <si>
    <t>Suministro y colocación  inodoro blanco sencillo. Incluye: tuberías, piezas y accesorios.</t>
  </si>
  <si>
    <t>28.31</t>
  </si>
  <si>
    <t>29.31</t>
  </si>
  <si>
    <t>Relleno granular compactado en piso. (granzote)</t>
  </si>
  <si>
    <t>Zapatas para MH1 (2.70 x 1.20 x 0.40) m. 3Ø3/4" Ast. Ø1/2" @ 0.10 m A/C. Est. Ø3/8" @ 0.15 m.</t>
  </si>
  <si>
    <t>Zapata para MH2 (3.90 x 1.20 x 0.40) m. 3Ø3/4" Ast. Ø1/2" @ 0.10 m A/C. Est. Ø3/8" @ 0.15 m.</t>
  </si>
  <si>
    <t>Zapata para MH3 (1.40 x 3.90 x 0.40) m. 3Ø3/4" Ast. Ø1/2" @ 0.10 m A/C. Est. Ø3/8" @ 0.15 m.</t>
  </si>
  <si>
    <t>Zapata para MH4 (4.05 x 1.20 x 0.40) m. 3Ø3/4" Ast. Ø1/2" @ 0.10 m A/C. Est. Ø3/8" @ 0.15 m.</t>
  </si>
  <si>
    <t>Zapata para MH5 (3.45 x 1.20 x 0.40) m. 3Ø3/4" Ast. Ø1/2" @ 0.10 m A/C. Est. Ø3/8" @ 0.15 m.</t>
  </si>
  <si>
    <t>Zapatas para MH6 (1.70 x 5.70 x 0.40) m. 3Ø3/4" Ast. Ø1/2" @ 0.10 m A/C. Est. Ø3/8" @ 0.15 m.</t>
  </si>
  <si>
    <t>Zapata para MH7 (1.20 x 5.25 x 0.40) m. 3Ø3/4" Ast. Ø1/2" @ 0.15 m A/C. Est. Ø3/8" @ 0.15 m.</t>
  </si>
  <si>
    <t>Columnas (30 x 30) cms. con acero 8Ø3/4", Est. Ø3/8" @ 0.10 m  @L/4 y   Ø3/8" 0.20 m @ centro.</t>
  </si>
  <si>
    <t>Columnas (35 x 35) cms. con acero 16Ø1/2", Est. Ø3/8" @ 0.10 m  @L/4 y   Ø3/8" 0.20 m @ centro.</t>
  </si>
  <si>
    <t>Columnas (35 x 50) cms. con acero 14Ø3/4", Est. Ø3/8" @ 0.10 m  @L/4 y   Ø3/8" 0.20 m @ centro.</t>
  </si>
  <si>
    <t>Vigas V30X55 con acero 4Ø3/4" inferior, 2Ø3/4" superior corridas. Ad. 4Ø1/2" + 2Ø1/2", Est. Ø3/8" @ 0.10 m en nodos y 0.20 m en centros.</t>
  </si>
  <si>
    <t>Vigas V30X50 con acero 4Ø1/2" inferior, 4Ø1/2" superior corridas. Ad. 2Ø1/2" + 2Ø3/8", Est. Ø3/8" @ 0.10 m en nodos y 0.20 m en centros.</t>
  </si>
  <si>
    <t>Vigas V30X55B con acero 4Ø1/2" inferior, 2Ø1/2" superior. Ad. 3Ø1/2" + 2Ø3/8", Est. Ø3/8" @ 0.10 m en nodos y 0.20 m en centros.</t>
  </si>
  <si>
    <t>Vigas V35X80 con acero 4Ø3/4" inferior, 3Ø3/4" superior, 2Ø1/2" + 2Ø1/2" en centro, Ad. 2Ø3/4" , Est. Ø3/8" @ 0.10 m y @ 0.20 m.</t>
  </si>
  <si>
    <t>Vigas V35X80A con acero 4Ø3/4" inferior, 4Ø3/4" superior, 2Ø1/2" + 2Ø1/2" en centro, Est. Ø3/8" @ 0.10 m y @ 0.20 m</t>
  </si>
  <si>
    <t>Vigas V35X80B con acero 4Ø3/4" inferior, 3Ø3/4" superior, 2Ø1/2" + 2Ø1/2" en centro, Est. Ø3/8" @ 0.10 m y @ 0.20 m.</t>
  </si>
  <si>
    <t>Vigas V35X80C  con acero 4Ø3/4" inferior, 4Ø3/4" superior, 2Ø1/2" + 2Ø1/2" en centro, Est. Ø3/8" @ 0.10 m y @ 0.20 m.</t>
  </si>
  <si>
    <t>Losa de techo maciza e=0.12 m., refuerzo de Ø3/8" @ 0.20 m, refuerzo de temperatura Ø3/8" @ 0.20 m con acero adicional Ø3/8" @ 0.15 m (Ver plano estructural).</t>
  </si>
  <si>
    <t xml:space="preserve">Presupuesto:  </t>
  </si>
  <si>
    <t xml:space="preserve">Fecha Presupuesto: </t>
  </si>
  <si>
    <t xml:space="preserve">Fecha de Reporte: </t>
  </si>
  <si>
    <t>Volumetrías Detalladas por Partidas</t>
  </si>
  <si>
    <t xml:space="preserve">CONSTRUCCION CISTERNA 5090 GLS </t>
  </si>
  <si>
    <t>Bote de material sobrante proveniente de las excavaciones.</t>
  </si>
  <si>
    <t xml:space="preserve">Losa de fondo con un e= 0.15 m., Ø3/8" @ 0.20 m. y 0.25 m. </t>
  </si>
  <si>
    <t xml:space="preserve">Losa superior con e= 0.12 m., Ø3/8" @ 0.25 m. A/D </t>
  </si>
  <si>
    <t>Viga de amarre (0.20 x 0.20) m.  4Ø3/8" est. Ø3/8"  0.25 m</t>
  </si>
  <si>
    <t>Viga V1 (0.20 x 0.20) m.  4Ø1/2" y est.  Ø3/8" @ 0.20 m.</t>
  </si>
  <si>
    <t>Viga en borde de tapa (0.20 x 0.10) m. 4Ø3/8" est. Ø3/8"</t>
  </si>
  <si>
    <t>Bloques  de 8" B.N.P. con bastones de Ø3/8" @ 0.40 m. todas las camáras llenas y con serpentina 2Ø3/8" cada 2 líneas.</t>
  </si>
  <si>
    <t>Suministro e instalación de ducha. Incluye: accesorios, piezas y desagüe de piso Ø2".</t>
  </si>
  <si>
    <t xml:space="preserve">Revestimiento en baño con cerámica (20 x 20) cms. </t>
  </si>
  <si>
    <t>28.32</t>
  </si>
  <si>
    <t>28.33</t>
  </si>
  <si>
    <t>Desagüe de piso Ø2".</t>
  </si>
  <si>
    <t>29.32</t>
  </si>
  <si>
    <t>29.33</t>
  </si>
  <si>
    <t>Excavación en tierra de zanjas.</t>
  </si>
  <si>
    <t>Tapado de zanjas tuberías.</t>
  </si>
  <si>
    <t>H.A. de columnas (20 x 20) cms. 1:2:4, 40, 4 DE 3/8", ¼" A 20 a mano.</t>
  </si>
  <si>
    <t>Losa de techo espesor 0.12 m., 1:2:4, 40, 3/8" x 20' A 25 A. D. lig. y winche.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</si>
</sst>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&quot;RD$&quot;#,##0.00"/>
    <numFmt numFmtId="165" formatCode="[$$-80A]#,##0.00"/>
    <numFmt numFmtId="166" formatCode="[$$-2C0A]\ #,##0.00"/>
    <numFmt numFmtId="167" formatCode="[$$-500A]\ #,##0.00"/>
    <numFmt numFmtId="168" formatCode="_-[$RD$-1C0A]* #,##0.00_-;\-[$RD$-1C0A]* #,##0.00_-;_-[$RD$-1C0A]* &quot;-&quot;??_-;_-@_-"/>
  </numFmts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 applyFont="0" applyFill="0" applyBorder="0" applyAlignment="0" applyProtection="0"/>
  </cellStyleXfs>
  <cellXfs count="125">
    <xf numFmtId="0" fontId="0" fillId="0" borderId="0" xfId="0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horizontal="justify" vertical="justify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top"/>
    </xf>
    <xf numFmtId="164" fontId="2" fillId="3" borderId="11" xfId="0" applyNumberFormat="1" applyFont="1" applyFill="1" applyBorder="1" applyAlignment="1"/>
    <xf numFmtId="49" fontId="2" fillId="3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vertical="center"/>
    </xf>
    <xf numFmtId="164" fontId="2" fillId="3" borderId="13" xfId="0" applyNumberFormat="1" applyFont="1" applyFill="1" applyBorder="1" applyAlignment="1">
      <alignment horizontal="right" vertical="center"/>
    </xf>
    <xf numFmtId="49" fontId="2" fillId="3" borderId="13" xfId="0" applyNumberFormat="1" applyFont="1" applyFill="1" applyBorder="1" applyAlignment="1">
      <alignment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64" fontId="2" fillId="3" borderId="10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167" fontId="4" fillId="0" borderId="0" xfId="0" applyNumberFormat="1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167" fontId="4" fillId="0" borderId="17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right" vertical="center"/>
    </xf>
    <xf numFmtId="168" fontId="0" fillId="0" borderId="0" xfId="0" applyNumberFormat="1"/>
    <xf numFmtId="49" fontId="2" fillId="4" borderId="16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right" vertical="center"/>
    </xf>
    <xf numFmtId="165" fontId="2" fillId="3" borderId="10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" fontId="0" fillId="0" borderId="0" xfId="0" applyNumberFormat="1"/>
    <xf numFmtId="0" fontId="0" fillId="0" borderId="0" xfId="0" applyFill="1"/>
    <xf numFmtId="0" fontId="2" fillId="4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right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center" wrapText="1"/>
    </xf>
    <xf numFmtId="4" fontId="4" fillId="0" borderId="0" xfId="2" applyNumberFormat="1" applyFont="1" applyFill="1" applyBorder="1" applyAlignment="1">
      <alignment horizontal="center"/>
    </xf>
    <xf numFmtId="166" fontId="4" fillId="5" borderId="0" xfId="3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4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6" fontId="4" fillId="0" borderId="0" xfId="4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right" wrapText="1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left"/>
    </xf>
    <xf numFmtId="0" fontId="4" fillId="0" borderId="1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right" wrapText="1"/>
    </xf>
    <xf numFmtId="14" fontId="4" fillId="0" borderId="5" xfId="0" applyNumberFormat="1" applyFont="1" applyFill="1" applyBorder="1" applyAlignment="1">
      <alignment horizontal="right" wrapText="1"/>
    </xf>
    <xf numFmtId="14" fontId="4" fillId="0" borderId="0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</cellXfs>
  <cellStyles count="9">
    <cellStyle name="Millares 2 2 2" xfId="3"/>
    <cellStyle name="Millares 2 2 3" xfId="8"/>
    <cellStyle name="Millares 5" xfId="4"/>
    <cellStyle name="Millares 6" xfId="6"/>
    <cellStyle name="Normal" xfId="0" builtinId="0"/>
    <cellStyle name="Normal 2" xfId="5"/>
    <cellStyle name="Normal 3 2" xfId="2"/>
    <cellStyle name="Normal 3 3" xfId="7"/>
    <cellStyle name="Normal_Presp. Recon. Car. cruce Carretera  mella-guerra-bayaguana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1"/>
  <sheetViews>
    <sheetView tabSelected="1" view="pageBreakPreview" topLeftCell="A205" zoomScaleSheetLayoutView="100" workbookViewId="0">
      <selection activeCell="B215" sqref="B215:C215"/>
    </sheetView>
  </sheetViews>
  <sheetFormatPr baseColWidth="10" defaultRowHeight="15"/>
  <cols>
    <col min="1" max="1" width="8.5703125" bestFit="1" customWidth="1"/>
    <col min="2" max="2" width="7.42578125" customWidth="1"/>
    <col min="3" max="3" width="36.28515625" customWidth="1"/>
    <col min="4" max="4" width="11.7109375" customWidth="1"/>
    <col min="5" max="5" width="8" customWidth="1"/>
    <col min="6" max="6" width="18.140625" customWidth="1"/>
    <col min="7" max="7" width="21.28515625" customWidth="1"/>
    <col min="13" max="13" width="17.7109375" bestFit="1" customWidth="1"/>
  </cols>
  <sheetData>
    <row r="1" spans="1:13" ht="23.25" customHeight="1">
      <c r="A1" s="47" t="s">
        <v>767</v>
      </c>
      <c r="B1" s="46"/>
      <c r="C1" s="46"/>
      <c r="D1" s="123"/>
      <c r="E1" s="123"/>
      <c r="F1" s="123"/>
      <c r="G1" s="124"/>
    </row>
    <row r="2" spans="1:13">
      <c r="A2" s="115" t="s">
        <v>764</v>
      </c>
      <c r="B2" s="116"/>
      <c r="C2" s="117" t="s">
        <v>177</v>
      </c>
      <c r="D2" s="118"/>
      <c r="E2" s="118"/>
      <c r="F2" s="119" t="s">
        <v>765</v>
      </c>
      <c r="G2" s="120"/>
      <c r="M2" s="42"/>
    </row>
    <row r="3" spans="1:13" ht="15.75" thickBot="1">
      <c r="A3" s="1" t="s">
        <v>0</v>
      </c>
      <c r="B3" s="2" t="s">
        <v>1</v>
      </c>
      <c r="C3" s="3" t="s">
        <v>2</v>
      </c>
      <c r="D3" s="4"/>
      <c r="E3" s="4"/>
      <c r="F3" s="121" t="s">
        <v>766</v>
      </c>
      <c r="G3" s="122"/>
    </row>
    <row r="4" spans="1:13" ht="26.25" customHeight="1" thickBot="1">
      <c r="A4" s="5" t="s">
        <v>3</v>
      </c>
      <c r="B4" s="112" t="s">
        <v>4</v>
      </c>
      <c r="C4" s="113"/>
      <c r="D4" s="6" t="s">
        <v>5</v>
      </c>
      <c r="E4" s="6" t="s">
        <v>6</v>
      </c>
      <c r="F4" s="7" t="s">
        <v>7</v>
      </c>
      <c r="G4" s="8" t="s">
        <v>232</v>
      </c>
    </row>
    <row r="5" spans="1:13" ht="15.75" thickBot="1">
      <c r="A5" s="9" t="s">
        <v>8</v>
      </c>
      <c r="B5" s="114" t="s">
        <v>9</v>
      </c>
      <c r="C5" s="114"/>
      <c r="D5" s="114"/>
      <c r="E5" s="114"/>
      <c r="F5" s="114"/>
      <c r="G5" s="10">
        <f>SUM(G6:G13)</f>
        <v>0</v>
      </c>
    </row>
    <row r="6" spans="1:13" ht="22.9" customHeight="1">
      <c r="A6" s="82" t="s">
        <v>233</v>
      </c>
      <c r="B6" s="85" t="s">
        <v>739</v>
      </c>
      <c r="C6" s="85"/>
      <c r="D6" s="62">
        <v>1</v>
      </c>
      <c r="E6" s="58" t="s">
        <v>10</v>
      </c>
      <c r="F6" s="61"/>
      <c r="G6" s="60">
        <f>D6*F6</f>
        <v>0</v>
      </c>
    </row>
    <row r="7" spans="1:13" ht="25.5" customHeight="1">
      <c r="A7" s="82" t="s">
        <v>234</v>
      </c>
      <c r="B7" s="83" t="s">
        <v>625</v>
      </c>
      <c r="C7" s="83"/>
      <c r="D7" s="62">
        <v>323.39999999999998</v>
      </c>
      <c r="E7" s="58" t="s">
        <v>16</v>
      </c>
      <c r="F7" s="63"/>
      <c r="G7" s="60">
        <f t="shared" ref="G7:G13" si="0">D7*F7</f>
        <v>0</v>
      </c>
    </row>
    <row r="8" spans="1:13">
      <c r="A8" s="16" t="s">
        <v>235</v>
      </c>
      <c r="B8" s="107" t="s">
        <v>626</v>
      </c>
      <c r="C8" s="107"/>
      <c r="D8" s="62">
        <v>1</v>
      </c>
      <c r="E8" s="58" t="s">
        <v>175</v>
      </c>
      <c r="F8" s="61"/>
      <c r="G8" s="60">
        <f t="shared" si="0"/>
        <v>0</v>
      </c>
    </row>
    <row r="9" spans="1:13">
      <c r="A9" s="16" t="s">
        <v>236</v>
      </c>
      <c r="B9" s="83" t="s">
        <v>627</v>
      </c>
      <c r="C9" s="83"/>
      <c r="D9" s="62">
        <f>D15</f>
        <v>871.27</v>
      </c>
      <c r="E9" s="58" t="s">
        <v>10</v>
      </c>
      <c r="F9" s="63"/>
      <c r="G9" s="60">
        <f t="shared" si="0"/>
        <v>0</v>
      </c>
    </row>
    <row r="10" spans="1:13">
      <c r="A10" s="16" t="s">
        <v>237</v>
      </c>
      <c r="B10" s="83" t="s">
        <v>628</v>
      </c>
      <c r="C10" s="83"/>
      <c r="D10" s="62">
        <v>1</v>
      </c>
      <c r="E10" s="58" t="s">
        <v>10</v>
      </c>
      <c r="F10" s="63"/>
      <c r="G10" s="60">
        <f t="shared" si="0"/>
        <v>0</v>
      </c>
    </row>
    <row r="11" spans="1:13">
      <c r="A11" s="16" t="s">
        <v>238</v>
      </c>
      <c r="B11" s="83" t="s">
        <v>213</v>
      </c>
      <c r="C11" s="83"/>
      <c r="D11" s="62">
        <v>2000</v>
      </c>
      <c r="E11" s="58" t="s">
        <v>12</v>
      </c>
      <c r="F11" s="63"/>
      <c r="G11" s="60">
        <f t="shared" si="0"/>
        <v>0</v>
      </c>
    </row>
    <row r="12" spans="1:13">
      <c r="A12" s="16" t="s">
        <v>239</v>
      </c>
      <c r="B12" s="83" t="s">
        <v>629</v>
      </c>
      <c r="C12" s="83"/>
      <c r="D12" s="62">
        <v>592</v>
      </c>
      <c r="E12" s="58" t="s">
        <v>16</v>
      </c>
      <c r="F12" s="63"/>
      <c r="G12" s="60">
        <f t="shared" si="0"/>
        <v>0</v>
      </c>
    </row>
    <row r="13" spans="1:13">
      <c r="A13" s="16" t="s">
        <v>240</v>
      </c>
      <c r="B13" s="91" t="s">
        <v>630</v>
      </c>
      <c r="C13" s="91"/>
      <c r="D13" s="62">
        <v>1</v>
      </c>
      <c r="E13" s="58" t="s">
        <v>10</v>
      </c>
      <c r="F13" s="63"/>
      <c r="G13" s="60">
        <f t="shared" si="0"/>
        <v>0</v>
      </c>
    </row>
    <row r="14" spans="1:13" ht="15.75" thickBot="1">
      <c r="A14" s="11" t="s">
        <v>11</v>
      </c>
      <c r="B14" s="94" t="s">
        <v>15</v>
      </c>
      <c r="C14" s="94"/>
      <c r="D14" s="94"/>
      <c r="E14" s="94"/>
      <c r="F14" s="94"/>
      <c r="G14" s="12">
        <f>SUM(G15:G17)</f>
        <v>0</v>
      </c>
    </row>
    <row r="15" spans="1:13">
      <c r="A15" s="53" t="s">
        <v>241</v>
      </c>
      <c r="B15" s="83" t="s">
        <v>631</v>
      </c>
      <c r="C15" s="83"/>
      <c r="D15" s="62">
        <v>871.27</v>
      </c>
      <c r="E15" s="58" t="s">
        <v>16</v>
      </c>
      <c r="F15" s="61"/>
      <c r="G15" s="60">
        <f t="shared" ref="G15:G17" si="1">D15*F15</f>
        <v>0</v>
      </c>
    </row>
    <row r="16" spans="1:13" ht="48.75" customHeight="1">
      <c r="A16" s="56" t="s">
        <v>242</v>
      </c>
      <c r="B16" s="90" t="s">
        <v>636</v>
      </c>
      <c r="C16" s="90"/>
      <c r="D16" s="62">
        <v>349.44</v>
      </c>
      <c r="E16" s="58" t="s">
        <v>118</v>
      </c>
      <c r="F16" s="61"/>
      <c r="G16" s="60">
        <f t="shared" ref="G16" si="2">D16*F16</f>
        <v>0</v>
      </c>
    </row>
    <row r="17" spans="1:7">
      <c r="A17" s="53" t="s">
        <v>243</v>
      </c>
      <c r="B17" s="83" t="s">
        <v>17</v>
      </c>
      <c r="C17" s="83"/>
      <c r="D17" s="62">
        <v>111.1</v>
      </c>
      <c r="E17" s="58" t="s">
        <v>14</v>
      </c>
      <c r="F17" s="61"/>
      <c r="G17" s="60">
        <f t="shared" si="1"/>
        <v>0</v>
      </c>
    </row>
    <row r="18" spans="1:7" ht="15.75" thickBot="1">
      <c r="A18" s="11" t="s">
        <v>244</v>
      </c>
      <c r="B18" s="88" t="s">
        <v>18</v>
      </c>
      <c r="C18" s="88"/>
      <c r="D18" s="88"/>
      <c r="E18" s="88"/>
      <c r="F18" s="88"/>
      <c r="G18" s="12">
        <f>SUM(G19:G41)</f>
        <v>0</v>
      </c>
    </row>
    <row r="19" spans="1:7" ht="36.75" customHeight="1">
      <c r="A19" s="82" t="s">
        <v>245</v>
      </c>
      <c r="B19" s="83" t="s">
        <v>443</v>
      </c>
      <c r="C19" s="83"/>
      <c r="D19" s="62">
        <f>261.2-D20-D21-D22-D23-D24-D25-D26-D27-D28-D2-D29</f>
        <v>194.33999999999997</v>
      </c>
      <c r="E19" s="58" t="s">
        <v>16</v>
      </c>
      <c r="F19" s="61"/>
      <c r="G19" s="60">
        <f>D19*F19</f>
        <v>0</v>
      </c>
    </row>
    <row r="20" spans="1:7" ht="21.75" customHeight="1">
      <c r="A20" s="82" t="s">
        <v>246</v>
      </c>
      <c r="B20" s="83" t="s">
        <v>632</v>
      </c>
      <c r="C20" s="83"/>
      <c r="D20" s="62">
        <v>29.95</v>
      </c>
      <c r="E20" s="58" t="s">
        <v>16</v>
      </c>
      <c r="F20" s="61"/>
      <c r="G20" s="60">
        <f t="shared" ref="G20:G41" si="3">D20*F20</f>
        <v>0</v>
      </c>
    </row>
    <row r="21" spans="1:7" ht="24.75" customHeight="1">
      <c r="A21" s="82" t="s">
        <v>247</v>
      </c>
      <c r="B21" s="83" t="s">
        <v>633</v>
      </c>
      <c r="C21" s="83"/>
      <c r="D21" s="64">
        <v>3.13</v>
      </c>
      <c r="E21" s="58" t="s">
        <v>16</v>
      </c>
      <c r="F21" s="61"/>
      <c r="G21" s="60">
        <f t="shared" si="3"/>
        <v>0</v>
      </c>
    </row>
    <row r="22" spans="1:7" ht="21" customHeight="1">
      <c r="A22" s="82" t="s">
        <v>248</v>
      </c>
      <c r="B22" s="83" t="s">
        <v>634</v>
      </c>
      <c r="C22" s="83"/>
      <c r="D22" s="64">
        <v>1.4</v>
      </c>
      <c r="E22" s="58" t="s">
        <v>16</v>
      </c>
      <c r="F22" s="61"/>
      <c r="G22" s="60">
        <f t="shared" si="3"/>
        <v>0</v>
      </c>
    </row>
    <row r="23" spans="1:7" ht="23.25" customHeight="1">
      <c r="A23" s="82" t="s">
        <v>249</v>
      </c>
      <c r="B23" s="83" t="s">
        <v>746</v>
      </c>
      <c r="C23" s="83"/>
      <c r="D23" s="64">
        <v>10.37</v>
      </c>
      <c r="E23" s="58" t="s">
        <v>16</v>
      </c>
      <c r="F23" s="61"/>
      <c r="G23" s="60">
        <f t="shared" si="3"/>
        <v>0</v>
      </c>
    </row>
    <row r="24" spans="1:7" ht="23.45" customHeight="1">
      <c r="A24" s="82" t="s">
        <v>250</v>
      </c>
      <c r="B24" s="83" t="s">
        <v>747</v>
      </c>
      <c r="C24" s="83"/>
      <c r="D24" s="64">
        <v>1.87</v>
      </c>
      <c r="E24" s="58" t="s">
        <v>16</v>
      </c>
      <c r="F24" s="61"/>
      <c r="G24" s="60">
        <f t="shared" si="3"/>
        <v>0</v>
      </c>
    </row>
    <row r="25" spans="1:7" ht="25.5" customHeight="1">
      <c r="A25" s="82" t="s">
        <v>251</v>
      </c>
      <c r="B25" s="83" t="s">
        <v>748</v>
      </c>
      <c r="C25" s="83"/>
      <c r="D25" s="64">
        <v>2.1800000000000002</v>
      </c>
      <c r="E25" s="58" t="s">
        <v>16</v>
      </c>
      <c r="F25" s="61"/>
      <c r="G25" s="60">
        <f t="shared" si="3"/>
        <v>0</v>
      </c>
    </row>
    <row r="26" spans="1:7" ht="22.9" customHeight="1">
      <c r="A26" s="82" t="s">
        <v>252</v>
      </c>
      <c r="B26" s="83" t="s">
        <v>749</v>
      </c>
      <c r="C26" s="83"/>
      <c r="D26" s="62">
        <v>1.94</v>
      </c>
      <c r="E26" s="58" t="s">
        <v>16</v>
      </c>
      <c r="F26" s="61"/>
      <c r="G26" s="60">
        <f t="shared" si="3"/>
        <v>0</v>
      </c>
    </row>
    <row r="27" spans="1:7" ht="25.15" customHeight="1">
      <c r="A27" s="82" t="s">
        <v>253</v>
      </c>
      <c r="B27" s="83" t="s">
        <v>750</v>
      </c>
      <c r="C27" s="83"/>
      <c r="D27" s="64">
        <v>1.66</v>
      </c>
      <c r="E27" s="58" t="s">
        <v>16</v>
      </c>
      <c r="F27" s="61"/>
      <c r="G27" s="60">
        <f t="shared" ref="G27:G40" si="4">D27*F27</f>
        <v>0</v>
      </c>
    </row>
    <row r="28" spans="1:7" ht="25.9" customHeight="1">
      <c r="A28" s="82" t="s">
        <v>254</v>
      </c>
      <c r="B28" s="83" t="s">
        <v>751</v>
      </c>
      <c r="C28" s="83"/>
      <c r="D28" s="64">
        <v>11.84</v>
      </c>
      <c r="E28" s="58" t="s">
        <v>16</v>
      </c>
      <c r="F28" s="61"/>
      <c r="G28" s="60">
        <f t="shared" si="4"/>
        <v>0</v>
      </c>
    </row>
    <row r="29" spans="1:7" ht="26.45" customHeight="1">
      <c r="A29" s="82" t="s">
        <v>255</v>
      </c>
      <c r="B29" s="83" t="s">
        <v>752</v>
      </c>
      <c r="C29" s="83"/>
      <c r="D29" s="64">
        <v>2.52</v>
      </c>
      <c r="E29" s="58" t="s">
        <v>16</v>
      </c>
      <c r="F29" s="61"/>
      <c r="G29" s="60">
        <f t="shared" si="4"/>
        <v>0</v>
      </c>
    </row>
    <row r="30" spans="1:7" ht="24" customHeight="1">
      <c r="A30" s="82" t="s">
        <v>256</v>
      </c>
      <c r="B30" s="83" t="s">
        <v>753</v>
      </c>
      <c r="C30" s="83"/>
      <c r="D30" s="64">
        <v>19.190000000000001</v>
      </c>
      <c r="E30" s="58" t="s">
        <v>16</v>
      </c>
      <c r="F30" s="61"/>
      <c r="G30" s="60">
        <f t="shared" ref="G30:G32" si="5">D30*F30</f>
        <v>0</v>
      </c>
    </row>
    <row r="31" spans="1:7" ht="24" customHeight="1">
      <c r="A31" s="82" t="s">
        <v>257</v>
      </c>
      <c r="B31" s="83" t="s">
        <v>754</v>
      </c>
      <c r="C31" s="83"/>
      <c r="D31" s="64">
        <v>2.5099999999999998</v>
      </c>
      <c r="E31" s="58" t="s">
        <v>16</v>
      </c>
      <c r="F31" s="61"/>
      <c r="G31" s="60">
        <f t="shared" si="5"/>
        <v>0</v>
      </c>
    </row>
    <row r="32" spans="1:7" ht="25.15" customHeight="1">
      <c r="A32" s="82" t="s">
        <v>258</v>
      </c>
      <c r="B32" s="83" t="s">
        <v>755</v>
      </c>
      <c r="C32" s="83"/>
      <c r="D32" s="64">
        <v>1.44</v>
      </c>
      <c r="E32" s="58" t="s">
        <v>16</v>
      </c>
      <c r="F32" s="61"/>
      <c r="G32" s="60">
        <f t="shared" si="5"/>
        <v>0</v>
      </c>
    </row>
    <row r="33" spans="1:7" ht="35.450000000000003" customHeight="1">
      <c r="A33" s="82" t="s">
        <v>259</v>
      </c>
      <c r="B33" s="83" t="s">
        <v>756</v>
      </c>
      <c r="C33" s="83"/>
      <c r="D33" s="64">
        <v>6.17</v>
      </c>
      <c r="E33" s="58" t="s">
        <v>16</v>
      </c>
      <c r="F33" s="61"/>
      <c r="G33" s="60">
        <f t="shared" ref="G33:G39" si="6">D33*F33</f>
        <v>0</v>
      </c>
    </row>
    <row r="34" spans="1:7" ht="37.5" customHeight="1">
      <c r="A34" s="82" t="s">
        <v>260</v>
      </c>
      <c r="B34" s="83" t="s">
        <v>757</v>
      </c>
      <c r="C34" s="83"/>
      <c r="D34" s="64">
        <v>51.71</v>
      </c>
      <c r="E34" s="58" t="s">
        <v>16</v>
      </c>
      <c r="F34" s="61"/>
      <c r="G34" s="60">
        <f t="shared" si="6"/>
        <v>0</v>
      </c>
    </row>
    <row r="35" spans="1:7" ht="32.450000000000003" customHeight="1">
      <c r="A35" s="82" t="s">
        <v>435</v>
      </c>
      <c r="B35" s="83" t="s">
        <v>758</v>
      </c>
      <c r="C35" s="83"/>
      <c r="D35" s="64">
        <v>9.1</v>
      </c>
      <c r="E35" s="58" t="s">
        <v>16</v>
      </c>
      <c r="F35" s="61"/>
      <c r="G35" s="60">
        <f t="shared" si="6"/>
        <v>0</v>
      </c>
    </row>
    <row r="36" spans="1:7" ht="34.5" customHeight="1">
      <c r="A36" s="82" t="s">
        <v>436</v>
      </c>
      <c r="B36" s="83" t="s">
        <v>759</v>
      </c>
      <c r="C36" s="83"/>
      <c r="D36" s="64">
        <v>6.15</v>
      </c>
      <c r="E36" s="58" t="s">
        <v>16</v>
      </c>
      <c r="F36" s="61"/>
      <c r="G36" s="60">
        <f t="shared" si="6"/>
        <v>0</v>
      </c>
    </row>
    <row r="37" spans="1:7" ht="28.5" customHeight="1">
      <c r="A37" s="82" t="s">
        <v>437</v>
      </c>
      <c r="B37" s="83" t="s">
        <v>760</v>
      </c>
      <c r="C37" s="83"/>
      <c r="D37" s="64">
        <v>1.65</v>
      </c>
      <c r="E37" s="58" t="s">
        <v>16</v>
      </c>
      <c r="F37" s="61"/>
      <c r="G37" s="60">
        <f t="shared" si="6"/>
        <v>0</v>
      </c>
    </row>
    <row r="38" spans="1:7" ht="24.6" customHeight="1">
      <c r="A38" s="82" t="s">
        <v>438</v>
      </c>
      <c r="B38" s="83" t="s">
        <v>761</v>
      </c>
      <c r="C38" s="83"/>
      <c r="D38" s="64">
        <v>1.65</v>
      </c>
      <c r="E38" s="58" t="s">
        <v>16</v>
      </c>
      <c r="F38" s="61"/>
      <c r="G38" s="60">
        <f t="shared" si="6"/>
        <v>0</v>
      </c>
    </row>
    <row r="39" spans="1:7" ht="27.6" customHeight="1">
      <c r="A39" s="82" t="s">
        <v>439</v>
      </c>
      <c r="B39" s="83" t="s">
        <v>762</v>
      </c>
      <c r="C39" s="83"/>
      <c r="D39" s="64">
        <v>1.65</v>
      </c>
      <c r="E39" s="58" t="s">
        <v>16</v>
      </c>
      <c r="F39" s="61"/>
      <c r="G39" s="60">
        <f t="shared" si="6"/>
        <v>0</v>
      </c>
    </row>
    <row r="40" spans="1:7" ht="27" customHeight="1">
      <c r="A40" s="82" t="s">
        <v>259</v>
      </c>
      <c r="B40" s="83" t="s">
        <v>635</v>
      </c>
      <c r="C40" s="83"/>
      <c r="D40" s="64">
        <v>62.25</v>
      </c>
      <c r="E40" s="58" t="s">
        <v>16</v>
      </c>
      <c r="F40" s="61"/>
      <c r="G40" s="60">
        <f t="shared" si="4"/>
        <v>0</v>
      </c>
    </row>
    <row r="41" spans="1:7" ht="36" customHeight="1">
      <c r="A41" s="82" t="s">
        <v>260</v>
      </c>
      <c r="B41" s="83" t="s">
        <v>763</v>
      </c>
      <c r="C41" s="83"/>
      <c r="D41" s="64">
        <v>70.53</v>
      </c>
      <c r="E41" s="58" t="s">
        <v>16</v>
      </c>
      <c r="F41" s="61"/>
      <c r="G41" s="60">
        <f t="shared" si="3"/>
        <v>0</v>
      </c>
    </row>
    <row r="42" spans="1:7" ht="14.45" customHeight="1" thickBot="1">
      <c r="A42" s="11" t="s">
        <v>261</v>
      </c>
      <c r="B42" s="88" t="s">
        <v>19</v>
      </c>
      <c r="C42" s="88"/>
      <c r="D42" s="88"/>
      <c r="E42" s="88"/>
      <c r="F42" s="88"/>
      <c r="G42" s="12">
        <f>SUM(G43:G44)</f>
        <v>0</v>
      </c>
    </row>
    <row r="43" spans="1:7">
      <c r="A43" s="16" t="s">
        <v>262</v>
      </c>
      <c r="B43" s="83" t="s">
        <v>637</v>
      </c>
      <c r="C43" s="83"/>
      <c r="D43" s="64">
        <v>102.15</v>
      </c>
      <c r="E43" s="58" t="s">
        <v>12</v>
      </c>
      <c r="F43" s="61"/>
      <c r="G43" s="60">
        <f t="shared" ref="G43:G44" si="7">D43*F43</f>
        <v>0</v>
      </c>
    </row>
    <row r="44" spans="1:7">
      <c r="A44" s="16" t="s">
        <v>263</v>
      </c>
      <c r="B44" s="83" t="s">
        <v>638</v>
      </c>
      <c r="C44" s="83"/>
      <c r="D44" s="64">
        <v>674.31</v>
      </c>
      <c r="E44" s="58" t="s">
        <v>12</v>
      </c>
      <c r="F44" s="61"/>
      <c r="G44" s="60">
        <f t="shared" si="7"/>
        <v>0</v>
      </c>
    </row>
    <row r="45" spans="1:7" ht="15.75" thickBot="1">
      <c r="A45" s="11" t="s">
        <v>264</v>
      </c>
      <c r="B45" s="88" t="s">
        <v>21</v>
      </c>
      <c r="C45" s="88"/>
      <c r="D45" s="88"/>
      <c r="E45" s="88"/>
      <c r="F45" s="88"/>
      <c r="G45" s="12">
        <f>SUM(G46:G46)</f>
        <v>0</v>
      </c>
    </row>
    <row r="46" spans="1:7">
      <c r="A46" s="53" t="s">
        <v>265</v>
      </c>
      <c r="B46" s="110" t="s">
        <v>22</v>
      </c>
      <c r="C46" s="110"/>
      <c r="D46" s="62">
        <v>258.2</v>
      </c>
      <c r="E46" s="58" t="s">
        <v>12</v>
      </c>
      <c r="F46" s="61"/>
      <c r="G46" s="65">
        <f>D46*F46</f>
        <v>0</v>
      </c>
    </row>
    <row r="47" spans="1:7" ht="15.75" thickBot="1">
      <c r="A47" s="11" t="s">
        <v>20</v>
      </c>
      <c r="B47" s="88" t="s">
        <v>24</v>
      </c>
      <c r="C47" s="88"/>
      <c r="D47" s="88"/>
      <c r="E47" s="88"/>
      <c r="F47" s="88"/>
      <c r="G47" s="12">
        <f>SUM(G48:G48)</f>
        <v>0</v>
      </c>
    </row>
    <row r="48" spans="1:7" ht="22.5" customHeight="1">
      <c r="A48" s="82" t="s">
        <v>266</v>
      </c>
      <c r="B48" s="111" t="s">
        <v>25</v>
      </c>
      <c r="C48" s="111"/>
      <c r="D48" s="62">
        <v>84.52</v>
      </c>
      <c r="E48" s="58" t="s">
        <v>12</v>
      </c>
      <c r="F48" s="61"/>
      <c r="G48" s="65">
        <f t="shared" ref="G48" si="8">D48*F48</f>
        <v>0</v>
      </c>
    </row>
    <row r="49" spans="1:7" ht="15.75" thickBot="1">
      <c r="A49" s="11" t="s">
        <v>23</v>
      </c>
      <c r="B49" s="88" t="s">
        <v>27</v>
      </c>
      <c r="C49" s="88"/>
      <c r="D49" s="88"/>
      <c r="E49" s="88"/>
      <c r="F49" s="88"/>
      <c r="G49" s="12">
        <f>SUM(G50)</f>
        <v>0</v>
      </c>
    </row>
    <row r="50" spans="1:7">
      <c r="A50" s="54" t="s">
        <v>267</v>
      </c>
      <c r="B50" s="111" t="s">
        <v>28</v>
      </c>
      <c r="C50" s="111"/>
      <c r="D50" s="66">
        <f>11.02*3.28*3.28</f>
        <v>118.55756799999997</v>
      </c>
      <c r="E50" s="58" t="s">
        <v>29</v>
      </c>
      <c r="F50" s="67"/>
      <c r="G50" s="65">
        <f>+F50*D50</f>
        <v>0</v>
      </c>
    </row>
    <row r="51" spans="1:7" ht="15.75" thickBot="1">
      <c r="A51" s="11" t="s">
        <v>26</v>
      </c>
      <c r="B51" s="88" t="s">
        <v>30</v>
      </c>
      <c r="C51" s="88"/>
      <c r="D51" s="88"/>
      <c r="E51" s="88"/>
      <c r="F51" s="88"/>
      <c r="G51" s="12">
        <f>SUM(G52:G54)</f>
        <v>0</v>
      </c>
    </row>
    <row r="52" spans="1:7">
      <c r="A52" s="54" t="s">
        <v>268</v>
      </c>
      <c r="B52" s="83" t="s">
        <v>31</v>
      </c>
      <c r="C52" s="83"/>
      <c r="D52" s="62">
        <v>1142.96</v>
      </c>
      <c r="E52" s="58" t="s">
        <v>12</v>
      </c>
      <c r="F52" s="61"/>
      <c r="G52" s="60">
        <f>+D52*F52</f>
        <v>0</v>
      </c>
    </row>
    <row r="53" spans="1:7" ht="22.9" customHeight="1">
      <c r="A53" s="56" t="s">
        <v>269</v>
      </c>
      <c r="B53" s="83" t="s">
        <v>32</v>
      </c>
      <c r="C53" s="83"/>
      <c r="D53" s="62">
        <v>2491.58</v>
      </c>
      <c r="E53" s="58" t="s">
        <v>12</v>
      </c>
      <c r="F53" s="61"/>
      <c r="G53" s="60">
        <f t="shared" ref="G53:G54" si="9">+D53*F53</f>
        <v>0</v>
      </c>
    </row>
    <row r="54" spans="1:7">
      <c r="A54" s="53" t="s">
        <v>270</v>
      </c>
      <c r="B54" s="83" t="s">
        <v>33</v>
      </c>
      <c r="C54" s="83"/>
      <c r="D54" s="62">
        <v>1214.45</v>
      </c>
      <c r="E54" s="58" t="s">
        <v>34</v>
      </c>
      <c r="F54" s="61"/>
      <c r="G54" s="60">
        <f t="shared" si="9"/>
        <v>0</v>
      </c>
    </row>
    <row r="55" spans="1:7" ht="15.75" thickBot="1">
      <c r="A55" s="11" t="s">
        <v>271</v>
      </c>
      <c r="B55" s="88" t="s">
        <v>36</v>
      </c>
      <c r="C55" s="88"/>
      <c r="D55" s="88"/>
      <c r="E55" s="88"/>
      <c r="F55" s="88"/>
      <c r="G55" s="12">
        <f>SUM(G56:G60)</f>
        <v>0</v>
      </c>
    </row>
    <row r="56" spans="1:7">
      <c r="A56" s="16" t="s">
        <v>272</v>
      </c>
      <c r="B56" s="83" t="s">
        <v>37</v>
      </c>
      <c r="C56" s="83"/>
      <c r="D56" s="62">
        <v>849.67</v>
      </c>
      <c r="E56" s="58" t="s">
        <v>12</v>
      </c>
      <c r="F56" s="59"/>
      <c r="G56" s="60">
        <f>D56*F56</f>
        <v>0</v>
      </c>
    </row>
    <row r="57" spans="1:7">
      <c r="A57" s="16" t="s">
        <v>273</v>
      </c>
      <c r="B57" s="83" t="s">
        <v>38</v>
      </c>
      <c r="C57" s="83"/>
      <c r="D57" s="62">
        <v>274.5</v>
      </c>
      <c r="E57" s="68" t="s">
        <v>34</v>
      </c>
      <c r="F57" s="59"/>
      <c r="G57" s="60">
        <f t="shared" ref="G57:G59" si="10">D57*F57</f>
        <v>0</v>
      </c>
    </row>
    <row r="58" spans="1:7" ht="46.5" customHeight="1">
      <c r="A58" s="82" t="s">
        <v>274</v>
      </c>
      <c r="B58" s="90" t="s">
        <v>39</v>
      </c>
      <c r="C58" s="90"/>
      <c r="D58" s="62">
        <v>849.67</v>
      </c>
      <c r="E58" s="58" t="s">
        <v>12</v>
      </c>
      <c r="F58" s="59"/>
      <c r="G58" s="60">
        <f t="shared" si="10"/>
        <v>0</v>
      </c>
    </row>
    <row r="59" spans="1:7" ht="23.45" customHeight="1">
      <c r="A59" s="82" t="s">
        <v>275</v>
      </c>
      <c r="B59" s="83" t="s">
        <v>639</v>
      </c>
      <c r="C59" s="83"/>
      <c r="D59" s="62">
        <f>260.26*0.2</f>
        <v>52.052</v>
      </c>
      <c r="E59" s="58" t="s">
        <v>12</v>
      </c>
      <c r="F59" s="61"/>
      <c r="G59" s="60">
        <f t="shared" si="10"/>
        <v>0</v>
      </c>
    </row>
    <row r="60" spans="1:7">
      <c r="A60" s="16" t="s">
        <v>276</v>
      </c>
      <c r="B60" s="83" t="s">
        <v>166</v>
      </c>
      <c r="C60" s="83"/>
      <c r="D60" s="62">
        <v>7</v>
      </c>
      <c r="E60" s="58" t="s">
        <v>13</v>
      </c>
      <c r="F60" s="59"/>
      <c r="G60" s="60">
        <f t="shared" ref="G60" si="11">D60*F60</f>
        <v>0</v>
      </c>
    </row>
    <row r="61" spans="1:7" ht="15.75" thickBot="1">
      <c r="A61" s="11" t="s">
        <v>35</v>
      </c>
      <c r="B61" s="88" t="s">
        <v>41</v>
      </c>
      <c r="C61" s="88"/>
      <c r="D61" s="88"/>
      <c r="E61" s="88"/>
      <c r="F61" s="88"/>
      <c r="G61" s="12">
        <f>SUM(G62:G66)</f>
        <v>0</v>
      </c>
    </row>
    <row r="62" spans="1:7" ht="12.75" customHeight="1">
      <c r="A62" s="16" t="s">
        <v>277</v>
      </c>
      <c r="B62" s="83" t="s">
        <v>198</v>
      </c>
      <c r="C62" s="83"/>
      <c r="D62" s="62">
        <v>639.82000000000005</v>
      </c>
      <c r="E62" s="58" t="s">
        <v>12</v>
      </c>
      <c r="F62" s="61"/>
      <c r="G62" s="60">
        <f>D62*F62</f>
        <v>0</v>
      </c>
    </row>
    <row r="63" spans="1:7">
      <c r="A63" s="16" t="s">
        <v>278</v>
      </c>
      <c r="B63" s="83" t="s">
        <v>199</v>
      </c>
      <c r="C63" s="83"/>
      <c r="D63" s="62">
        <v>582.38</v>
      </c>
      <c r="E63" s="58" t="s">
        <v>34</v>
      </c>
      <c r="F63" s="61"/>
      <c r="G63" s="60">
        <f t="shared" ref="G63:G64" si="12">D63*F63</f>
        <v>0</v>
      </c>
    </row>
    <row r="64" spans="1:7" ht="21.75" customHeight="1">
      <c r="A64" s="82" t="s">
        <v>279</v>
      </c>
      <c r="B64" s="83" t="s">
        <v>183</v>
      </c>
      <c r="C64" s="83"/>
      <c r="D64" s="62">
        <v>82.04</v>
      </c>
      <c r="E64" s="58" t="s">
        <v>12</v>
      </c>
      <c r="F64" s="61"/>
      <c r="G64" s="60">
        <f t="shared" si="12"/>
        <v>0</v>
      </c>
    </row>
    <row r="65" spans="1:7" ht="23.25" customHeight="1">
      <c r="A65" s="82" t="s">
        <v>280</v>
      </c>
      <c r="B65" s="83" t="s">
        <v>219</v>
      </c>
      <c r="C65" s="83"/>
      <c r="D65" s="62">
        <f>10.5+7.66</f>
        <v>18.16</v>
      </c>
      <c r="E65" s="58" t="s">
        <v>12</v>
      </c>
      <c r="F65" s="61"/>
      <c r="G65" s="60">
        <f t="shared" ref="G65" si="13">D65*F65</f>
        <v>0</v>
      </c>
    </row>
    <row r="66" spans="1:7" ht="21.75" customHeight="1">
      <c r="A66" s="82" t="s">
        <v>281</v>
      </c>
      <c r="B66" s="83" t="s">
        <v>640</v>
      </c>
      <c r="C66" s="83"/>
      <c r="D66" s="62">
        <f>4.54*0.1</f>
        <v>0.45400000000000001</v>
      </c>
      <c r="E66" s="58" t="s">
        <v>16</v>
      </c>
      <c r="F66" s="61"/>
      <c r="G66" s="60">
        <f t="shared" ref="G66" si="14">D66*F66</f>
        <v>0</v>
      </c>
    </row>
    <row r="67" spans="1:7" ht="15.75" thickBot="1">
      <c r="A67" s="11" t="s">
        <v>40</v>
      </c>
      <c r="B67" s="88" t="s">
        <v>43</v>
      </c>
      <c r="C67" s="88"/>
      <c r="D67" s="88"/>
      <c r="E67" s="88"/>
      <c r="F67" s="88"/>
      <c r="G67" s="12">
        <f>SUM(G68:G73)</f>
        <v>0</v>
      </c>
    </row>
    <row r="68" spans="1:7" ht="22.9" customHeight="1">
      <c r="A68" s="82" t="s">
        <v>282</v>
      </c>
      <c r="B68" s="83" t="s">
        <v>182</v>
      </c>
      <c r="C68" s="83"/>
      <c r="D68" s="62">
        <v>3.36</v>
      </c>
      <c r="E68" s="58" t="s">
        <v>12</v>
      </c>
      <c r="F68" s="61"/>
      <c r="G68" s="69">
        <f t="shared" ref="G68:G73" si="15">D68*F68</f>
        <v>0</v>
      </c>
    </row>
    <row r="69" spans="1:7" ht="23.25" customHeight="1">
      <c r="A69" s="82" t="s">
        <v>283</v>
      </c>
      <c r="B69" s="83" t="s">
        <v>220</v>
      </c>
      <c r="C69" s="83"/>
      <c r="D69" s="62">
        <f>202.81+(0.05*147.88)</f>
        <v>210.20400000000001</v>
      </c>
      <c r="E69" s="58" t="s">
        <v>12</v>
      </c>
      <c r="F69" s="61"/>
      <c r="G69" s="69">
        <f t="shared" si="15"/>
        <v>0</v>
      </c>
    </row>
    <row r="70" spans="1:7" ht="33.6" customHeight="1">
      <c r="A70" s="82" t="s">
        <v>284</v>
      </c>
      <c r="B70" s="83" t="s">
        <v>44</v>
      </c>
      <c r="C70" s="83"/>
      <c r="D70" s="62">
        <v>139.82</v>
      </c>
      <c r="E70" s="58" t="s">
        <v>12</v>
      </c>
      <c r="F70" s="61"/>
      <c r="G70" s="69">
        <f t="shared" si="15"/>
        <v>0</v>
      </c>
    </row>
    <row r="71" spans="1:7" ht="33.6" customHeight="1">
      <c r="A71" s="82" t="s">
        <v>285</v>
      </c>
      <c r="B71" s="83" t="s">
        <v>641</v>
      </c>
      <c r="C71" s="83"/>
      <c r="D71" s="62">
        <v>4.1900000000000004</v>
      </c>
      <c r="E71" s="58" t="s">
        <v>12</v>
      </c>
      <c r="F71" s="61"/>
      <c r="G71" s="69">
        <f t="shared" si="15"/>
        <v>0</v>
      </c>
    </row>
    <row r="72" spans="1:7" ht="22.9" customHeight="1">
      <c r="A72" s="82" t="s">
        <v>286</v>
      </c>
      <c r="B72" s="83" t="s">
        <v>642</v>
      </c>
      <c r="C72" s="83"/>
      <c r="D72" s="62">
        <v>6</v>
      </c>
      <c r="E72" s="58" t="s">
        <v>12</v>
      </c>
      <c r="F72" s="61"/>
      <c r="G72" s="69">
        <f t="shared" si="15"/>
        <v>0</v>
      </c>
    </row>
    <row r="73" spans="1:7">
      <c r="A73" s="16" t="s">
        <v>287</v>
      </c>
      <c r="B73" s="83" t="s">
        <v>181</v>
      </c>
      <c r="C73" s="83"/>
      <c r="D73" s="57">
        <v>4.63</v>
      </c>
      <c r="E73" s="58" t="s">
        <v>12</v>
      </c>
      <c r="F73" s="59"/>
      <c r="G73" s="69">
        <f t="shared" si="15"/>
        <v>0</v>
      </c>
    </row>
    <row r="74" spans="1:7" ht="15.75" thickBot="1">
      <c r="A74" s="11" t="s">
        <v>42</v>
      </c>
      <c r="B74" s="88" t="s">
        <v>45</v>
      </c>
      <c r="C74" s="88"/>
      <c r="D74" s="88"/>
      <c r="E74" s="88"/>
      <c r="F74" s="88"/>
      <c r="G74" s="12">
        <f>SUM(G75:G79)</f>
        <v>0</v>
      </c>
    </row>
    <row r="75" spans="1:7">
      <c r="A75" s="16" t="s">
        <v>288</v>
      </c>
      <c r="B75" s="83" t="s">
        <v>46</v>
      </c>
      <c r="C75" s="83"/>
      <c r="D75" s="62">
        <v>1169.1600000000001</v>
      </c>
      <c r="E75" s="58" t="s">
        <v>12</v>
      </c>
      <c r="F75" s="59"/>
      <c r="G75" s="69">
        <f>D75*F75</f>
        <v>0</v>
      </c>
    </row>
    <row r="76" spans="1:7">
      <c r="A76" s="16" t="s">
        <v>289</v>
      </c>
      <c r="B76" s="83" t="s">
        <v>47</v>
      </c>
      <c r="C76" s="83"/>
      <c r="D76" s="62">
        <v>562.23</v>
      </c>
      <c r="E76" s="58" t="s">
        <v>12</v>
      </c>
      <c r="F76" s="59"/>
      <c r="G76" s="69">
        <f>D76*F76</f>
        <v>0</v>
      </c>
    </row>
    <row r="77" spans="1:7">
      <c r="A77" s="16" t="s">
        <v>290</v>
      </c>
      <c r="B77" s="83" t="s">
        <v>48</v>
      </c>
      <c r="C77" s="83"/>
      <c r="D77" s="62">
        <v>236.79</v>
      </c>
      <c r="E77" s="58" t="s">
        <v>12</v>
      </c>
      <c r="F77" s="59"/>
      <c r="G77" s="69">
        <f>D77*F77</f>
        <v>0</v>
      </c>
    </row>
    <row r="78" spans="1:7">
      <c r="A78" s="16" t="s">
        <v>291</v>
      </c>
      <c r="B78" s="83" t="s">
        <v>49</v>
      </c>
      <c r="C78" s="83"/>
      <c r="D78" s="62">
        <v>474.83</v>
      </c>
      <c r="E78" s="58" t="s">
        <v>12</v>
      </c>
      <c r="F78" s="59"/>
      <c r="G78" s="69">
        <f>D78*F78</f>
        <v>0</v>
      </c>
    </row>
    <row r="79" spans="1:7">
      <c r="A79" s="16" t="s">
        <v>292</v>
      </c>
      <c r="B79" s="83" t="s">
        <v>50</v>
      </c>
      <c r="C79" s="83"/>
      <c r="D79" s="62">
        <v>4.54</v>
      </c>
      <c r="E79" s="58" t="s">
        <v>12</v>
      </c>
      <c r="F79" s="59"/>
      <c r="G79" s="69">
        <f>D79*F79</f>
        <v>0</v>
      </c>
    </row>
    <row r="80" spans="1:7" ht="15.75" thickBot="1">
      <c r="A80" s="11" t="s">
        <v>293</v>
      </c>
      <c r="B80" s="88" t="s">
        <v>52</v>
      </c>
      <c r="C80" s="88"/>
      <c r="D80" s="88"/>
      <c r="E80" s="88"/>
      <c r="F80" s="88"/>
      <c r="G80" s="12">
        <f>SUM(G81:G90)</f>
        <v>0</v>
      </c>
    </row>
    <row r="81" spans="1:7" ht="22.9" customHeight="1">
      <c r="A81" s="82" t="s">
        <v>294</v>
      </c>
      <c r="B81" s="83" t="s">
        <v>643</v>
      </c>
      <c r="C81" s="83"/>
      <c r="D81" s="62">
        <v>32</v>
      </c>
      <c r="E81" s="68" t="s">
        <v>13</v>
      </c>
      <c r="F81" s="59"/>
      <c r="G81" s="69">
        <f>D81*F81</f>
        <v>0</v>
      </c>
    </row>
    <row r="82" spans="1:7" ht="22.9" customHeight="1">
      <c r="A82" s="82" t="s">
        <v>295</v>
      </c>
      <c r="B82" s="83" t="s">
        <v>644</v>
      </c>
      <c r="C82" s="83"/>
      <c r="D82" s="62">
        <v>3</v>
      </c>
      <c r="E82" s="68" t="s">
        <v>13</v>
      </c>
      <c r="F82" s="59"/>
      <c r="G82" s="69">
        <f t="shared" ref="G82:G90" si="16">D82*F82</f>
        <v>0</v>
      </c>
    </row>
    <row r="83" spans="1:7" ht="22.9" customHeight="1">
      <c r="A83" s="82" t="s">
        <v>296</v>
      </c>
      <c r="B83" s="83" t="s">
        <v>645</v>
      </c>
      <c r="C83" s="83"/>
      <c r="D83" s="62">
        <v>1</v>
      </c>
      <c r="E83" s="68" t="s">
        <v>53</v>
      </c>
      <c r="F83" s="59"/>
      <c r="G83" s="69">
        <f t="shared" si="16"/>
        <v>0</v>
      </c>
    </row>
    <row r="84" spans="1:7" ht="23.25" customHeight="1">
      <c r="A84" s="82" t="s">
        <v>297</v>
      </c>
      <c r="B84" s="83" t="s">
        <v>646</v>
      </c>
      <c r="C84" s="83"/>
      <c r="D84" s="62">
        <v>1</v>
      </c>
      <c r="E84" s="68" t="s">
        <v>53</v>
      </c>
      <c r="F84" s="59"/>
      <c r="G84" s="69">
        <f t="shared" si="16"/>
        <v>0</v>
      </c>
    </row>
    <row r="85" spans="1:7">
      <c r="A85" s="16" t="s">
        <v>298</v>
      </c>
      <c r="B85" s="83" t="s">
        <v>647</v>
      </c>
      <c r="C85" s="83"/>
      <c r="D85" s="62">
        <v>2</v>
      </c>
      <c r="E85" s="68" t="s">
        <v>13</v>
      </c>
      <c r="F85" s="59"/>
      <c r="G85" s="69">
        <f t="shared" si="16"/>
        <v>0</v>
      </c>
    </row>
    <row r="86" spans="1:7">
      <c r="A86" s="16" t="s">
        <v>299</v>
      </c>
      <c r="B86" s="83" t="s">
        <v>648</v>
      </c>
      <c r="C86" s="83"/>
      <c r="D86" s="62">
        <v>3</v>
      </c>
      <c r="E86" s="68" t="s">
        <v>13</v>
      </c>
      <c r="F86" s="59"/>
      <c r="G86" s="69">
        <f t="shared" si="16"/>
        <v>0</v>
      </c>
    </row>
    <row r="87" spans="1:7">
      <c r="A87" s="16" t="s">
        <v>300</v>
      </c>
      <c r="B87" s="83" t="s">
        <v>649</v>
      </c>
      <c r="C87" s="83"/>
      <c r="D87" s="62">
        <v>1</v>
      </c>
      <c r="E87" s="68" t="s">
        <v>53</v>
      </c>
      <c r="F87" s="59"/>
      <c r="G87" s="69">
        <f t="shared" si="16"/>
        <v>0</v>
      </c>
    </row>
    <row r="88" spans="1:7" ht="22.9" customHeight="1">
      <c r="A88" s="82" t="s">
        <v>301</v>
      </c>
      <c r="B88" s="83" t="s">
        <v>650</v>
      </c>
      <c r="C88" s="83"/>
      <c r="D88" s="62">
        <v>1</v>
      </c>
      <c r="E88" s="68" t="s">
        <v>53</v>
      </c>
      <c r="F88" s="59"/>
      <c r="G88" s="69">
        <f t="shared" si="16"/>
        <v>0</v>
      </c>
    </row>
    <row r="89" spans="1:7" ht="22.9" customHeight="1">
      <c r="A89" s="82" t="s">
        <v>302</v>
      </c>
      <c r="B89" s="83" t="s">
        <v>651</v>
      </c>
      <c r="C89" s="83"/>
      <c r="D89" s="62">
        <v>3</v>
      </c>
      <c r="E89" s="68" t="s">
        <v>13</v>
      </c>
      <c r="F89" s="59"/>
      <c r="G89" s="69">
        <f t="shared" si="16"/>
        <v>0</v>
      </c>
    </row>
    <row r="90" spans="1:7" ht="35.25" customHeight="1">
      <c r="A90" s="82" t="s">
        <v>303</v>
      </c>
      <c r="B90" s="83" t="s">
        <v>54</v>
      </c>
      <c r="C90" s="83"/>
      <c r="D90" s="62">
        <f>0.9*2.1*3.28*3.28</f>
        <v>20.333376000000001</v>
      </c>
      <c r="E90" s="58" t="s">
        <v>29</v>
      </c>
      <c r="F90" s="61"/>
      <c r="G90" s="69">
        <f t="shared" si="16"/>
        <v>0</v>
      </c>
    </row>
    <row r="91" spans="1:7" ht="15.75" thickBot="1">
      <c r="A91" s="11" t="s">
        <v>51</v>
      </c>
      <c r="B91" s="88" t="s">
        <v>56</v>
      </c>
      <c r="C91" s="88"/>
      <c r="D91" s="88"/>
      <c r="E91" s="88"/>
      <c r="F91" s="88"/>
      <c r="G91" s="12">
        <f>SUM(G92:G93)</f>
        <v>0</v>
      </c>
    </row>
    <row r="92" spans="1:7">
      <c r="A92" s="53" t="s">
        <v>304</v>
      </c>
      <c r="B92" s="83" t="s">
        <v>57</v>
      </c>
      <c r="C92" s="83"/>
      <c r="D92" s="62">
        <f>105.39*3.28*3.28</f>
        <v>1133.8277759999999</v>
      </c>
      <c r="E92" s="68" t="s">
        <v>58</v>
      </c>
      <c r="F92" s="59"/>
      <c r="G92" s="69">
        <f>D92*F92</f>
        <v>0</v>
      </c>
    </row>
    <row r="93" spans="1:7">
      <c r="A93" s="53" t="s">
        <v>305</v>
      </c>
      <c r="B93" s="83" t="s">
        <v>59</v>
      </c>
      <c r="C93" s="83"/>
      <c r="D93" s="62">
        <f>9.2*3.28*3.28</f>
        <v>98.977279999999979</v>
      </c>
      <c r="E93" s="68" t="s">
        <v>58</v>
      </c>
      <c r="F93" s="59"/>
      <c r="G93" s="69">
        <f>D93*F93</f>
        <v>0</v>
      </c>
    </row>
    <row r="94" spans="1:7" ht="15.75" thickBot="1">
      <c r="A94" s="11" t="s">
        <v>55</v>
      </c>
      <c r="B94" s="88" t="s">
        <v>61</v>
      </c>
      <c r="C94" s="88"/>
      <c r="D94" s="88"/>
      <c r="E94" s="88"/>
      <c r="F94" s="88"/>
      <c r="G94" s="13">
        <f>SUM(G95:G97)</f>
        <v>0</v>
      </c>
    </row>
    <row r="95" spans="1:7">
      <c r="A95" s="16" t="s">
        <v>306</v>
      </c>
      <c r="B95" s="83" t="s">
        <v>62</v>
      </c>
      <c r="C95" s="83"/>
      <c r="D95" s="62">
        <f>105.39*3.28*3.28</f>
        <v>1133.8277759999999</v>
      </c>
      <c r="E95" s="68" t="s">
        <v>58</v>
      </c>
      <c r="F95" s="70"/>
      <c r="G95" s="69">
        <f>D95*F95</f>
        <v>0</v>
      </c>
    </row>
    <row r="96" spans="1:7" ht="22.9" customHeight="1">
      <c r="A96" s="82" t="s">
        <v>307</v>
      </c>
      <c r="B96" s="83" t="s">
        <v>63</v>
      </c>
      <c r="C96" s="83"/>
      <c r="D96" s="62">
        <v>32.14</v>
      </c>
      <c r="E96" s="58" t="s">
        <v>12</v>
      </c>
      <c r="F96" s="70"/>
      <c r="G96" s="69">
        <f>D96*F96</f>
        <v>0</v>
      </c>
    </row>
    <row r="97" spans="1:7">
      <c r="A97" s="16" t="s">
        <v>308</v>
      </c>
      <c r="B97" s="83" t="s">
        <v>185</v>
      </c>
      <c r="C97" s="83"/>
      <c r="D97" s="62">
        <f>3.78*3.28*3.28</f>
        <v>40.666751999999995</v>
      </c>
      <c r="E97" s="68" t="s">
        <v>58</v>
      </c>
      <c r="F97" s="59"/>
      <c r="G97" s="69">
        <f>D97*F97</f>
        <v>0</v>
      </c>
    </row>
    <row r="98" spans="1:7" ht="15.75" thickBot="1">
      <c r="A98" s="11" t="s">
        <v>60</v>
      </c>
      <c r="B98" s="88" t="s">
        <v>201</v>
      </c>
      <c r="C98" s="88"/>
      <c r="D98" s="88"/>
      <c r="E98" s="88"/>
      <c r="F98" s="88"/>
      <c r="G98" s="13">
        <f>SUM(G99:G103)</f>
        <v>0</v>
      </c>
    </row>
    <row r="99" spans="1:7" ht="22.5" customHeight="1">
      <c r="A99" s="82" t="s">
        <v>309</v>
      </c>
      <c r="B99" s="83" t="s">
        <v>200</v>
      </c>
      <c r="C99" s="83"/>
      <c r="D99" s="62">
        <v>51.6</v>
      </c>
      <c r="E99" s="68" t="s">
        <v>34</v>
      </c>
      <c r="F99" s="70"/>
      <c r="G99" s="69">
        <f>D99*F99</f>
        <v>0</v>
      </c>
    </row>
    <row r="100" spans="1:7">
      <c r="A100" s="16" t="s">
        <v>310</v>
      </c>
      <c r="B100" s="83" t="s">
        <v>202</v>
      </c>
      <c r="C100" s="83"/>
      <c r="D100" s="62">
        <v>16.75</v>
      </c>
      <c r="E100" s="58" t="s">
        <v>12</v>
      </c>
      <c r="F100" s="70"/>
      <c r="G100" s="69">
        <f t="shared" ref="G100:G101" si="17">D100*F100</f>
        <v>0</v>
      </c>
    </row>
    <row r="101" spans="1:7" ht="22.9" customHeight="1">
      <c r="A101" s="82" t="s">
        <v>311</v>
      </c>
      <c r="B101" s="83" t="s">
        <v>179</v>
      </c>
      <c r="C101" s="83"/>
      <c r="D101" s="62">
        <v>346.18</v>
      </c>
      <c r="E101" s="58" t="s">
        <v>12</v>
      </c>
      <c r="F101" s="70"/>
      <c r="G101" s="69">
        <f t="shared" si="17"/>
        <v>0</v>
      </c>
    </row>
    <row r="102" spans="1:7" ht="22.9" customHeight="1">
      <c r="A102" s="82" t="s">
        <v>312</v>
      </c>
      <c r="B102" s="83" t="s">
        <v>180</v>
      </c>
      <c r="C102" s="83"/>
      <c r="D102" s="62">
        <v>79.3</v>
      </c>
      <c r="E102" s="58" t="s">
        <v>12</v>
      </c>
      <c r="F102" s="70"/>
      <c r="G102" s="69">
        <f>D102*F102</f>
        <v>0</v>
      </c>
    </row>
    <row r="103" spans="1:7" ht="22.5" customHeight="1">
      <c r="A103" s="82" t="s">
        <v>313</v>
      </c>
      <c r="B103" s="83" t="s">
        <v>184</v>
      </c>
      <c r="C103" s="83"/>
      <c r="D103" s="62">
        <v>69.95</v>
      </c>
      <c r="E103" s="58" t="s">
        <v>12</v>
      </c>
      <c r="F103" s="59"/>
      <c r="G103" s="69">
        <f>D103*F103</f>
        <v>0</v>
      </c>
    </row>
    <row r="104" spans="1:7" ht="15.75" thickBot="1">
      <c r="A104" s="11" t="s">
        <v>64</v>
      </c>
      <c r="B104" s="94" t="s">
        <v>66</v>
      </c>
      <c r="C104" s="94"/>
      <c r="D104" s="94"/>
      <c r="E104" s="94"/>
      <c r="F104" s="94"/>
      <c r="G104" s="12">
        <f>SUM(G105:G108)</f>
        <v>0</v>
      </c>
    </row>
    <row r="105" spans="1:7" ht="22.9" customHeight="1">
      <c r="A105" s="53" t="s">
        <v>314</v>
      </c>
      <c r="B105" s="83" t="s">
        <v>67</v>
      </c>
      <c r="C105" s="83"/>
      <c r="D105" s="57">
        <v>61.55</v>
      </c>
      <c r="E105" s="58" t="s">
        <v>68</v>
      </c>
      <c r="F105" s="70"/>
      <c r="G105" s="60">
        <f>D105*F105</f>
        <v>0</v>
      </c>
    </row>
    <row r="106" spans="1:7" ht="24" customHeight="1">
      <c r="A106" s="53" t="s">
        <v>315</v>
      </c>
      <c r="B106" s="83" t="s">
        <v>69</v>
      </c>
      <c r="C106" s="83"/>
      <c r="D106" s="57">
        <v>70.260000000000005</v>
      </c>
      <c r="E106" s="58" t="s">
        <v>68</v>
      </c>
      <c r="F106" s="70"/>
      <c r="G106" s="60">
        <f>D106*F106</f>
        <v>0</v>
      </c>
    </row>
    <row r="107" spans="1:7">
      <c r="A107" s="53" t="s">
        <v>316</v>
      </c>
      <c r="B107" s="83" t="s">
        <v>652</v>
      </c>
      <c r="C107" s="83"/>
      <c r="D107" s="57">
        <v>14.76</v>
      </c>
      <c r="E107" s="58" t="s">
        <v>68</v>
      </c>
      <c r="F107" s="70"/>
      <c r="G107" s="60">
        <f>D107*F107</f>
        <v>0</v>
      </c>
    </row>
    <row r="108" spans="1:7">
      <c r="A108" s="53" t="s">
        <v>317</v>
      </c>
      <c r="B108" s="91" t="s">
        <v>70</v>
      </c>
      <c r="C108" s="91"/>
      <c r="D108" s="57">
        <v>193.65</v>
      </c>
      <c r="E108" s="58" t="s">
        <v>68</v>
      </c>
      <c r="F108" s="70"/>
      <c r="G108" s="60">
        <f>D108*F108</f>
        <v>0</v>
      </c>
    </row>
    <row r="109" spans="1:7" ht="15.75" thickBot="1">
      <c r="A109" s="11" t="s">
        <v>65</v>
      </c>
      <c r="B109" s="88" t="s">
        <v>71</v>
      </c>
      <c r="C109" s="88"/>
      <c r="D109" s="88"/>
      <c r="E109" s="88"/>
      <c r="F109" s="88"/>
      <c r="G109" s="13">
        <f>SUM(G110:G111)</f>
        <v>0</v>
      </c>
    </row>
    <row r="110" spans="1:7" ht="21.75" customHeight="1">
      <c r="A110" s="82" t="s">
        <v>318</v>
      </c>
      <c r="B110" s="85" t="s">
        <v>653</v>
      </c>
      <c r="C110" s="85"/>
      <c r="D110" s="66">
        <v>265.86</v>
      </c>
      <c r="E110" s="58" t="s">
        <v>12</v>
      </c>
      <c r="F110" s="71"/>
      <c r="G110" s="69">
        <f>D110*F110</f>
        <v>0</v>
      </c>
    </row>
    <row r="111" spans="1:7">
      <c r="A111" s="16" t="s">
        <v>319</v>
      </c>
      <c r="B111" s="83" t="s">
        <v>72</v>
      </c>
      <c r="C111" s="83"/>
      <c r="D111" s="62">
        <v>387.79</v>
      </c>
      <c r="E111" s="68" t="s">
        <v>34</v>
      </c>
      <c r="F111" s="59"/>
      <c r="G111" s="69">
        <f>D111*F111</f>
        <v>0</v>
      </c>
    </row>
    <row r="112" spans="1:7" ht="14.45" customHeight="1" thickBot="1">
      <c r="A112" s="11" t="s">
        <v>320</v>
      </c>
      <c r="B112" s="88" t="s">
        <v>73</v>
      </c>
      <c r="C112" s="88"/>
      <c r="D112" s="88"/>
      <c r="E112" s="88"/>
      <c r="F112" s="88"/>
      <c r="G112" s="13">
        <f>SUM(G113:G131)</f>
        <v>0</v>
      </c>
    </row>
    <row r="113" spans="1:13" ht="22.9" customHeight="1">
      <c r="A113" s="82" t="s">
        <v>321</v>
      </c>
      <c r="B113" s="90" t="s">
        <v>74</v>
      </c>
      <c r="C113" s="90"/>
      <c r="D113" s="62">
        <v>12</v>
      </c>
      <c r="E113" s="68" t="s">
        <v>13</v>
      </c>
      <c r="F113" s="70"/>
      <c r="G113" s="69">
        <f t="shared" ref="G113:G127" si="18">D113*F113</f>
        <v>0</v>
      </c>
      <c r="I113" s="50"/>
      <c r="J113" s="50"/>
      <c r="K113" s="50"/>
      <c r="L113" s="50"/>
      <c r="M113" s="50"/>
    </row>
    <row r="114" spans="1:13" ht="23.25" customHeight="1">
      <c r="A114" s="82" t="s">
        <v>322</v>
      </c>
      <c r="B114" s="83" t="s">
        <v>75</v>
      </c>
      <c r="C114" s="83"/>
      <c r="D114" s="62">
        <v>12</v>
      </c>
      <c r="E114" s="68" t="s">
        <v>13</v>
      </c>
      <c r="F114" s="70"/>
      <c r="G114" s="69">
        <f t="shared" si="18"/>
        <v>0</v>
      </c>
    </row>
    <row r="115" spans="1:13" ht="22.9" customHeight="1">
      <c r="A115" s="82" t="s">
        <v>323</v>
      </c>
      <c r="B115" s="90" t="s">
        <v>76</v>
      </c>
      <c r="C115" s="90"/>
      <c r="D115" s="72">
        <v>4</v>
      </c>
      <c r="E115" s="58" t="s">
        <v>13</v>
      </c>
      <c r="F115" s="73"/>
      <c r="G115" s="69">
        <f t="shared" si="18"/>
        <v>0</v>
      </c>
    </row>
    <row r="116" spans="1:13" ht="25.5" customHeight="1">
      <c r="A116" s="82" t="s">
        <v>324</v>
      </c>
      <c r="B116" s="83" t="s">
        <v>776</v>
      </c>
      <c r="C116" s="83"/>
      <c r="D116" s="62">
        <v>2</v>
      </c>
      <c r="E116" s="58" t="s">
        <v>13</v>
      </c>
      <c r="F116" s="70"/>
      <c r="G116" s="69">
        <f t="shared" si="18"/>
        <v>0</v>
      </c>
    </row>
    <row r="117" spans="1:13" ht="22.9" customHeight="1">
      <c r="A117" s="82" t="s">
        <v>325</v>
      </c>
      <c r="B117" s="109" t="s">
        <v>169</v>
      </c>
      <c r="C117" s="109"/>
      <c r="D117" s="62">
        <v>8</v>
      </c>
      <c r="E117" s="58" t="s">
        <v>13</v>
      </c>
      <c r="F117" s="70"/>
      <c r="G117" s="69">
        <f t="shared" si="18"/>
        <v>0</v>
      </c>
    </row>
    <row r="118" spans="1:13" ht="31.5" customHeight="1">
      <c r="A118" s="82" t="s">
        <v>326</v>
      </c>
      <c r="B118" s="109" t="s">
        <v>654</v>
      </c>
      <c r="C118" s="109"/>
      <c r="D118" s="62">
        <v>4</v>
      </c>
      <c r="E118" s="58" t="s">
        <v>13</v>
      </c>
      <c r="F118" s="70"/>
      <c r="G118" s="69">
        <f t="shared" si="18"/>
        <v>0</v>
      </c>
    </row>
    <row r="119" spans="1:13" ht="22.9" customHeight="1">
      <c r="A119" s="82" t="s">
        <v>327</v>
      </c>
      <c r="B119" s="83" t="s">
        <v>78</v>
      </c>
      <c r="C119" s="83"/>
      <c r="D119" s="62">
        <v>2</v>
      </c>
      <c r="E119" s="58" t="s">
        <v>13</v>
      </c>
      <c r="F119" s="70"/>
      <c r="G119" s="69">
        <f t="shared" si="18"/>
        <v>0</v>
      </c>
    </row>
    <row r="120" spans="1:13" ht="26.25" customHeight="1">
      <c r="A120" s="82" t="s">
        <v>328</v>
      </c>
      <c r="B120" s="83" t="s">
        <v>79</v>
      </c>
      <c r="C120" s="83"/>
      <c r="D120" s="62">
        <v>2</v>
      </c>
      <c r="E120" s="58" t="s">
        <v>13</v>
      </c>
      <c r="F120" s="70"/>
      <c r="G120" s="69">
        <f t="shared" si="18"/>
        <v>0</v>
      </c>
    </row>
    <row r="121" spans="1:13" ht="17.25" customHeight="1">
      <c r="A121" s="82" t="s">
        <v>329</v>
      </c>
      <c r="B121" s="83" t="s">
        <v>655</v>
      </c>
      <c r="C121" s="83"/>
      <c r="D121" s="62">
        <v>12</v>
      </c>
      <c r="E121" s="58" t="s">
        <v>13</v>
      </c>
      <c r="F121" s="70"/>
      <c r="G121" s="69">
        <f t="shared" si="18"/>
        <v>0</v>
      </c>
    </row>
    <row r="122" spans="1:13" ht="23.25" customHeight="1">
      <c r="A122" s="82" t="s">
        <v>330</v>
      </c>
      <c r="B122" s="83" t="s">
        <v>80</v>
      </c>
      <c r="C122" s="83"/>
      <c r="D122" s="62">
        <v>8</v>
      </c>
      <c r="E122" s="58" t="s">
        <v>13</v>
      </c>
      <c r="F122" s="70"/>
      <c r="G122" s="69">
        <f t="shared" si="18"/>
        <v>0</v>
      </c>
    </row>
    <row r="123" spans="1:13">
      <c r="A123" s="16" t="s">
        <v>331</v>
      </c>
      <c r="B123" s="83" t="s">
        <v>81</v>
      </c>
      <c r="C123" s="83"/>
      <c r="D123" s="62">
        <v>4</v>
      </c>
      <c r="E123" s="58" t="s">
        <v>13</v>
      </c>
      <c r="F123" s="70"/>
      <c r="G123" s="69">
        <f t="shared" si="18"/>
        <v>0</v>
      </c>
    </row>
    <row r="124" spans="1:13">
      <c r="A124" s="16" t="s">
        <v>332</v>
      </c>
      <c r="B124" s="83" t="s">
        <v>656</v>
      </c>
      <c r="C124" s="83"/>
      <c r="D124" s="57">
        <v>12</v>
      </c>
      <c r="E124" s="58" t="s">
        <v>13</v>
      </c>
      <c r="F124" s="70"/>
      <c r="G124" s="69">
        <f t="shared" si="18"/>
        <v>0</v>
      </c>
    </row>
    <row r="125" spans="1:13" ht="18.75" customHeight="1">
      <c r="A125" s="82" t="s">
        <v>333</v>
      </c>
      <c r="B125" s="83" t="s">
        <v>82</v>
      </c>
      <c r="C125" s="83"/>
      <c r="D125" s="57">
        <v>1</v>
      </c>
      <c r="E125" s="58" t="s">
        <v>53</v>
      </c>
      <c r="F125" s="70"/>
      <c r="G125" s="69">
        <f t="shared" si="18"/>
        <v>0</v>
      </c>
    </row>
    <row r="126" spans="1:13" ht="34.5" customHeight="1">
      <c r="A126" s="82" t="s">
        <v>334</v>
      </c>
      <c r="B126" s="83" t="s">
        <v>83</v>
      </c>
      <c r="C126" s="83"/>
      <c r="D126" s="57">
        <v>1</v>
      </c>
      <c r="E126" s="58" t="s">
        <v>53</v>
      </c>
      <c r="F126" s="70"/>
      <c r="G126" s="69">
        <f t="shared" si="18"/>
        <v>0</v>
      </c>
    </row>
    <row r="127" spans="1:13" ht="15.75" customHeight="1">
      <c r="A127" s="16" t="s">
        <v>335</v>
      </c>
      <c r="B127" s="83" t="s">
        <v>84</v>
      </c>
      <c r="C127" s="83"/>
      <c r="D127" s="57">
        <v>1</v>
      </c>
      <c r="E127" s="58" t="s">
        <v>53</v>
      </c>
      <c r="F127" s="70"/>
      <c r="G127" s="69">
        <f t="shared" si="18"/>
        <v>0</v>
      </c>
    </row>
    <row r="128" spans="1:13" ht="24.75" customHeight="1">
      <c r="A128" s="82" t="s">
        <v>336</v>
      </c>
      <c r="B128" s="83" t="s">
        <v>85</v>
      </c>
      <c r="C128" s="83"/>
      <c r="D128" s="57">
        <v>2</v>
      </c>
      <c r="E128" s="58" t="s">
        <v>13</v>
      </c>
      <c r="F128" s="70"/>
      <c r="G128" s="69">
        <f>D128*F128</f>
        <v>0</v>
      </c>
    </row>
    <row r="129" spans="1:7" ht="15.75" customHeight="1">
      <c r="A129" s="16" t="s">
        <v>337</v>
      </c>
      <c r="B129" s="83" t="s">
        <v>230</v>
      </c>
      <c r="C129" s="83"/>
      <c r="D129" s="57">
        <v>10</v>
      </c>
      <c r="E129" s="58" t="s">
        <v>13</v>
      </c>
      <c r="F129" s="70"/>
      <c r="G129" s="60">
        <f>F129*D129</f>
        <v>0</v>
      </c>
    </row>
    <row r="130" spans="1:7" ht="24.75" customHeight="1">
      <c r="A130" s="82" t="s">
        <v>338</v>
      </c>
      <c r="B130" s="83" t="s">
        <v>86</v>
      </c>
      <c r="C130" s="108"/>
      <c r="D130" s="62">
        <v>8</v>
      </c>
      <c r="E130" s="58" t="s">
        <v>13</v>
      </c>
      <c r="F130" s="74"/>
      <c r="G130" s="60">
        <f>+F130*D130</f>
        <v>0</v>
      </c>
    </row>
    <row r="131" spans="1:7" ht="25.5" customHeight="1">
      <c r="A131" s="82" t="s">
        <v>339</v>
      </c>
      <c r="B131" s="83" t="s">
        <v>226</v>
      </c>
      <c r="C131" s="83"/>
      <c r="D131" s="57">
        <v>2</v>
      </c>
      <c r="E131" s="58" t="s">
        <v>13</v>
      </c>
      <c r="F131" s="70"/>
      <c r="G131" s="60">
        <f t="shared" ref="G131" si="19">+F131*D131</f>
        <v>0</v>
      </c>
    </row>
    <row r="132" spans="1:7" ht="15.75" thickBot="1">
      <c r="A132" s="11" t="s">
        <v>340</v>
      </c>
      <c r="B132" s="88" t="s">
        <v>87</v>
      </c>
      <c r="C132" s="88"/>
      <c r="D132" s="88"/>
      <c r="E132" s="88"/>
      <c r="F132" s="88"/>
      <c r="G132" s="13">
        <f>SUM(G133:G137)</f>
        <v>0</v>
      </c>
    </row>
    <row r="133" spans="1:7" ht="36" customHeight="1">
      <c r="A133" s="82" t="s">
        <v>341</v>
      </c>
      <c r="B133" s="83" t="s">
        <v>440</v>
      </c>
      <c r="C133" s="83"/>
      <c r="D133" s="57">
        <v>11.4</v>
      </c>
      <c r="E133" s="58" t="s">
        <v>34</v>
      </c>
      <c r="F133" s="70"/>
      <c r="G133" s="60">
        <f>+F133*D133</f>
        <v>0</v>
      </c>
    </row>
    <row r="134" spans="1:7" ht="22.9" customHeight="1">
      <c r="A134" s="82" t="s">
        <v>342</v>
      </c>
      <c r="B134" s="83" t="s">
        <v>88</v>
      </c>
      <c r="C134" s="83"/>
      <c r="D134" s="57">
        <v>319</v>
      </c>
      <c r="E134" s="58" t="s">
        <v>34</v>
      </c>
      <c r="F134" s="70"/>
      <c r="G134" s="60">
        <f t="shared" ref="G134:G137" si="20">+F134*D134</f>
        <v>0</v>
      </c>
    </row>
    <row r="135" spans="1:7" ht="22.9" customHeight="1">
      <c r="A135" s="82" t="s">
        <v>343</v>
      </c>
      <c r="B135" s="83" t="s">
        <v>89</v>
      </c>
      <c r="C135" s="83"/>
      <c r="D135" s="57">
        <v>82</v>
      </c>
      <c r="E135" s="58" t="s">
        <v>34</v>
      </c>
      <c r="F135" s="70"/>
      <c r="G135" s="60">
        <f t="shared" si="20"/>
        <v>0</v>
      </c>
    </row>
    <row r="136" spans="1:7" ht="27" customHeight="1">
      <c r="A136" s="82" t="s">
        <v>344</v>
      </c>
      <c r="B136" s="83" t="s">
        <v>90</v>
      </c>
      <c r="C136" s="83"/>
      <c r="D136" s="57">
        <v>125</v>
      </c>
      <c r="E136" s="58" t="s">
        <v>34</v>
      </c>
      <c r="F136" s="70"/>
      <c r="G136" s="60">
        <f t="shared" si="20"/>
        <v>0</v>
      </c>
    </row>
    <row r="137" spans="1:7" ht="48.75" customHeight="1">
      <c r="A137" s="82" t="s">
        <v>345</v>
      </c>
      <c r="B137" s="83" t="s">
        <v>91</v>
      </c>
      <c r="C137" s="83"/>
      <c r="D137" s="57">
        <v>1</v>
      </c>
      <c r="E137" s="58" t="s">
        <v>10</v>
      </c>
      <c r="F137" s="70"/>
      <c r="G137" s="60">
        <f t="shared" si="20"/>
        <v>0</v>
      </c>
    </row>
    <row r="138" spans="1:7" ht="15.75" thickBot="1">
      <c r="A138" s="11" t="s">
        <v>346</v>
      </c>
      <c r="B138" s="14" t="s">
        <v>92</v>
      </c>
      <c r="C138" s="14"/>
      <c r="D138" s="14"/>
      <c r="E138" s="14"/>
      <c r="F138" s="14"/>
      <c r="G138" s="13">
        <f>SUM(G139:G149)</f>
        <v>0</v>
      </c>
    </row>
    <row r="139" spans="1:7">
      <c r="A139" s="53" t="s">
        <v>347</v>
      </c>
      <c r="B139" s="83" t="s">
        <v>93</v>
      </c>
      <c r="C139" s="83"/>
      <c r="D139" s="57">
        <v>25</v>
      </c>
      <c r="E139" s="58" t="s">
        <v>34</v>
      </c>
      <c r="F139" s="70"/>
      <c r="G139" s="60">
        <f>F139*D139</f>
        <v>0</v>
      </c>
    </row>
    <row r="140" spans="1:7" ht="12.75" customHeight="1">
      <c r="A140" s="53" t="s">
        <v>348</v>
      </c>
      <c r="B140" s="83" t="s">
        <v>94</v>
      </c>
      <c r="C140" s="83"/>
      <c r="D140" s="57">
        <v>65</v>
      </c>
      <c r="E140" s="58" t="s">
        <v>34</v>
      </c>
      <c r="F140" s="70"/>
      <c r="G140" s="60">
        <f t="shared" ref="G140:G149" si="21">F140*D140</f>
        <v>0</v>
      </c>
    </row>
    <row r="141" spans="1:7">
      <c r="A141" s="53" t="s">
        <v>349</v>
      </c>
      <c r="B141" s="83" t="s">
        <v>95</v>
      </c>
      <c r="C141" s="83"/>
      <c r="D141" s="57">
        <v>195</v>
      </c>
      <c r="E141" s="58" t="s">
        <v>34</v>
      </c>
      <c r="F141" s="70"/>
      <c r="G141" s="60">
        <f t="shared" si="21"/>
        <v>0</v>
      </c>
    </row>
    <row r="142" spans="1:7" ht="24" customHeight="1">
      <c r="A142" s="56" t="s">
        <v>350</v>
      </c>
      <c r="B142" s="83" t="s">
        <v>96</v>
      </c>
      <c r="C142" s="83"/>
      <c r="D142" s="57">
        <v>11</v>
      </c>
      <c r="E142" s="58" t="s">
        <v>13</v>
      </c>
      <c r="F142" s="70"/>
      <c r="G142" s="60">
        <f t="shared" si="21"/>
        <v>0</v>
      </c>
    </row>
    <row r="143" spans="1:7" ht="22.9" customHeight="1">
      <c r="A143" s="56" t="s">
        <v>351</v>
      </c>
      <c r="B143" s="83" t="s">
        <v>97</v>
      </c>
      <c r="C143" s="83"/>
      <c r="D143" s="57">
        <v>2</v>
      </c>
      <c r="E143" s="58" t="s">
        <v>13</v>
      </c>
      <c r="F143" s="70"/>
      <c r="G143" s="60">
        <f t="shared" si="21"/>
        <v>0</v>
      </c>
    </row>
    <row r="144" spans="1:7" ht="22.9" customHeight="1">
      <c r="A144" s="56" t="s">
        <v>352</v>
      </c>
      <c r="B144" s="83" t="s">
        <v>98</v>
      </c>
      <c r="C144" s="83"/>
      <c r="D144" s="57">
        <v>12</v>
      </c>
      <c r="E144" s="58" t="s">
        <v>13</v>
      </c>
      <c r="F144" s="70"/>
      <c r="G144" s="60">
        <f t="shared" si="21"/>
        <v>0</v>
      </c>
    </row>
    <row r="145" spans="1:7" ht="28.5" customHeight="1">
      <c r="A145" s="56" t="s">
        <v>353</v>
      </c>
      <c r="B145" s="83" t="s">
        <v>231</v>
      </c>
      <c r="C145" s="83"/>
      <c r="D145" s="57">
        <v>5</v>
      </c>
      <c r="E145" s="58" t="s">
        <v>13</v>
      </c>
      <c r="F145" s="70"/>
      <c r="G145" s="60">
        <f t="shared" si="21"/>
        <v>0</v>
      </c>
    </row>
    <row r="146" spans="1:7" ht="24" customHeight="1">
      <c r="A146" s="56" t="s">
        <v>354</v>
      </c>
      <c r="B146" s="83" t="s">
        <v>99</v>
      </c>
      <c r="C146" s="83"/>
      <c r="D146" s="57">
        <v>13</v>
      </c>
      <c r="E146" s="58" t="s">
        <v>13</v>
      </c>
      <c r="F146" s="70"/>
      <c r="G146" s="60">
        <f t="shared" si="21"/>
        <v>0</v>
      </c>
    </row>
    <row r="147" spans="1:7" ht="50.25" customHeight="1">
      <c r="A147" s="56" t="s">
        <v>355</v>
      </c>
      <c r="B147" s="83" t="s">
        <v>100</v>
      </c>
      <c r="C147" s="83"/>
      <c r="D147" s="62">
        <v>1</v>
      </c>
      <c r="E147" s="58" t="s">
        <v>10</v>
      </c>
      <c r="F147" s="61"/>
      <c r="G147" s="60">
        <f t="shared" si="21"/>
        <v>0</v>
      </c>
    </row>
    <row r="148" spans="1:7">
      <c r="A148" s="53" t="s">
        <v>441</v>
      </c>
      <c r="B148" s="83" t="s">
        <v>783</v>
      </c>
      <c r="C148" s="83"/>
      <c r="D148" s="75">
        <f>SUM(D139:D141)*0.3*0.5</f>
        <v>42.75</v>
      </c>
      <c r="E148" s="76" t="s">
        <v>16</v>
      </c>
      <c r="F148" s="70"/>
      <c r="G148" s="60">
        <f t="shared" si="21"/>
        <v>0</v>
      </c>
    </row>
    <row r="149" spans="1:7">
      <c r="A149" s="53" t="s">
        <v>442</v>
      </c>
      <c r="B149" s="83" t="s">
        <v>784</v>
      </c>
      <c r="C149" s="83"/>
      <c r="D149" s="75">
        <f>+D148*1.3</f>
        <v>55.575000000000003</v>
      </c>
      <c r="E149" s="76" t="s">
        <v>16</v>
      </c>
      <c r="F149" s="70"/>
      <c r="G149" s="60">
        <f t="shared" si="21"/>
        <v>0</v>
      </c>
    </row>
    <row r="150" spans="1:7" ht="15.75" thickBot="1">
      <c r="A150" s="11" t="s">
        <v>356</v>
      </c>
      <c r="B150" s="88" t="s">
        <v>176</v>
      </c>
      <c r="C150" s="88"/>
      <c r="D150" s="88"/>
      <c r="E150" s="88"/>
      <c r="F150" s="88"/>
      <c r="G150" s="12">
        <f>SUM(G151:G165)</f>
        <v>0</v>
      </c>
    </row>
    <row r="151" spans="1:7" ht="21.6" customHeight="1">
      <c r="A151" s="56" t="s">
        <v>357</v>
      </c>
      <c r="B151" s="83" t="s">
        <v>101</v>
      </c>
      <c r="C151" s="83"/>
      <c r="D151" s="62">
        <v>0.92</v>
      </c>
      <c r="E151" s="58" t="s">
        <v>16</v>
      </c>
      <c r="F151" s="70"/>
      <c r="G151" s="60">
        <f>D151*F151</f>
        <v>0</v>
      </c>
    </row>
    <row r="152" spans="1:7">
      <c r="A152" s="53" t="s">
        <v>358</v>
      </c>
      <c r="B152" s="107" t="s">
        <v>102</v>
      </c>
      <c r="C152" s="107"/>
      <c r="D152" s="62">
        <v>14.69</v>
      </c>
      <c r="E152" s="58" t="s">
        <v>12</v>
      </c>
      <c r="F152" s="74"/>
      <c r="G152" s="60">
        <f t="shared" ref="G152:G165" si="22">D152*F152</f>
        <v>0</v>
      </c>
    </row>
    <row r="153" spans="1:7">
      <c r="A153" s="53" t="s">
        <v>359</v>
      </c>
      <c r="B153" s="83" t="s">
        <v>103</v>
      </c>
      <c r="C153" s="83"/>
      <c r="D153" s="62">
        <v>29.38</v>
      </c>
      <c r="E153" s="58" t="s">
        <v>12</v>
      </c>
      <c r="F153" s="74"/>
      <c r="G153" s="60">
        <f t="shared" si="22"/>
        <v>0</v>
      </c>
    </row>
    <row r="154" spans="1:7">
      <c r="A154" s="53" t="s">
        <v>360</v>
      </c>
      <c r="B154" s="83" t="s">
        <v>104</v>
      </c>
      <c r="C154" s="83"/>
      <c r="D154" s="62">
        <v>6</v>
      </c>
      <c r="E154" s="58" t="s">
        <v>12</v>
      </c>
      <c r="F154" s="74"/>
      <c r="G154" s="60">
        <f t="shared" si="22"/>
        <v>0</v>
      </c>
    </row>
    <row r="155" spans="1:7" ht="15.75" customHeight="1">
      <c r="A155" s="53" t="s">
        <v>361</v>
      </c>
      <c r="B155" s="83" t="s">
        <v>105</v>
      </c>
      <c r="C155" s="83"/>
      <c r="D155" s="62">
        <v>7.67</v>
      </c>
      <c r="E155" s="58" t="s">
        <v>12</v>
      </c>
      <c r="F155" s="70"/>
      <c r="G155" s="60">
        <f t="shared" si="22"/>
        <v>0</v>
      </c>
    </row>
    <row r="156" spans="1:7">
      <c r="A156" s="53" t="s">
        <v>362</v>
      </c>
      <c r="B156" s="83" t="s">
        <v>106</v>
      </c>
      <c r="C156" s="83"/>
      <c r="D156" s="62">
        <v>33.4</v>
      </c>
      <c r="E156" s="58" t="s">
        <v>34</v>
      </c>
      <c r="F156" s="74"/>
      <c r="G156" s="60">
        <f>D156*F156</f>
        <v>0</v>
      </c>
    </row>
    <row r="157" spans="1:7" ht="13.5" customHeight="1">
      <c r="A157" s="53" t="s">
        <v>363</v>
      </c>
      <c r="B157" s="83" t="s">
        <v>107</v>
      </c>
      <c r="C157" s="83"/>
      <c r="D157" s="62">
        <v>37.380000000000003</v>
      </c>
      <c r="E157" s="58" t="s">
        <v>12</v>
      </c>
      <c r="F157" s="70"/>
      <c r="G157" s="60">
        <f>D157*F157</f>
        <v>0</v>
      </c>
    </row>
    <row r="158" spans="1:7" ht="13.5" customHeight="1">
      <c r="A158" s="53" t="s">
        <v>364</v>
      </c>
      <c r="B158" s="83" t="s">
        <v>108</v>
      </c>
      <c r="C158" s="83"/>
      <c r="D158" s="62">
        <v>1</v>
      </c>
      <c r="E158" s="58" t="s">
        <v>53</v>
      </c>
      <c r="F158" s="61"/>
      <c r="G158" s="60">
        <f t="shared" si="22"/>
        <v>0</v>
      </c>
    </row>
    <row r="159" spans="1:7">
      <c r="A159" s="53" t="s">
        <v>365</v>
      </c>
      <c r="B159" s="83" t="s">
        <v>109</v>
      </c>
      <c r="C159" s="83"/>
      <c r="D159" s="62">
        <v>1</v>
      </c>
      <c r="E159" s="62" t="s">
        <v>53</v>
      </c>
      <c r="F159" s="62"/>
      <c r="G159" s="60">
        <f t="shared" si="22"/>
        <v>0</v>
      </c>
    </row>
    <row r="160" spans="1:7">
      <c r="A160" s="53" t="s">
        <v>366</v>
      </c>
      <c r="B160" s="83" t="s">
        <v>110</v>
      </c>
      <c r="C160" s="83"/>
      <c r="D160" s="62">
        <v>1</v>
      </c>
      <c r="E160" s="58" t="s">
        <v>53</v>
      </c>
      <c r="F160" s="59"/>
      <c r="G160" s="60">
        <f t="shared" si="22"/>
        <v>0</v>
      </c>
    </row>
    <row r="161" spans="1:10">
      <c r="A161" s="53" t="s">
        <v>367</v>
      </c>
      <c r="B161" s="83" t="s">
        <v>111</v>
      </c>
      <c r="C161" s="83"/>
      <c r="D161" s="62">
        <v>1</v>
      </c>
      <c r="E161" s="62" t="s">
        <v>53</v>
      </c>
      <c r="F161" s="62"/>
      <c r="G161" s="60">
        <f t="shared" si="22"/>
        <v>0</v>
      </c>
    </row>
    <row r="162" spans="1:10">
      <c r="A162" s="53" t="s">
        <v>368</v>
      </c>
      <c r="B162" s="83" t="s">
        <v>112</v>
      </c>
      <c r="C162" s="83"/>
      <c r="D162" s="62">
        <v>1</v>
      </c>
      <c r="E162" s="58" t="s">
        <v>53</v>
      </c>
      <c r="F162" s="59"/>
      <c r="G162" s="60">
        <f t="shared" si="22"/>
        <v>0</v>
      </c>
    </row>
    <row r="163" spans="1:10">
      <c r="A163" s="53" t="s">
        <v>369</v>
      </c>
      <c r="B163" s="83" t="s">
        <v>113</v>
      </c>
      <c r="C163" s="83"/>
      <c r="D163" s="62">
        <v>1</v>
      </c>
      <c r="E163" s="58" t="s">
        <v>53</v>
      </c>
      <c r="F163" s="59"/>
      <c r="G163" s="60">
        <f t="shared" si="22"/>
        <v>0</v>
      </c>
    </row>
    <row r="164" spans="1:10" ht="24" customHeight="1">
      <c r="A164" s="56" t="s">
        <v>370</v>
      </c>
      <c r="B164" s="83" t="s">
        <v>114</v>
      </c>
      <c r="C164" s="83"/>
      <c r="D164" s="62">
        <v>1.2</v>
      </c>
      <c r="E164" s="58" t="s">
        <v>12</v>
      </c>
      <c r="F164" s="59"/>
      <c r="G164" s="60">
        <f t="shared" si="22"/>
        <v>0</v>
      </c>
    </row>
    <row r="165" spans="1:10" ht="16.5" customHeight="1" thickBot="1">
      <c r="A165" s="53" t="s">
        <v>371</v>
      </c>
      <c r="B165" s="83" t="s">
        <v>115</v>
      </c>
      <c r="C165" s="83"/>
      <c r="D165" s="62">
        <v>1</v>
      </c>
      <c r="E165" s="58" t="s">
        <v>10</v>
      </c>
      <c r="F165" s="59"/>
      <c r="G165" s="60">
        <f t="shared" si="22"/>
        <v>0</v>
      </c>
    </row>
    <row r="166" spans="1:10" ht="15" customHeight="1" thickBot="1">
      <c r="A166" s="55" t="s">
        <v>372</v>
      </c>
      <c r="B166" s="84" t="s">
        <v>768</v>
      </c>
      <c r="C166" s="84"/>
      <c r="D166" s="84"/>
      <c r="E166" s="84"/>
      <c r="F166" s="84"/>
      <c r="G166" s="17">
        <f>SUM(G167:G180)</f>
        <v>0</v>
      </c>
    </row>
    <row r="167" spans="1:10">
      <c r="A167" s="53" t="s">
        <v>373</v>
      </c>
      <c r="B167" s="83" t="s">
        <v>487</v>
      </c>
      <c r="C167" s="83"/>
      <c r="D167" s="57">
        <v>30.54</v>
      </c>
      <c r="E167" s="58" t="s">
        <v>16</v>
      </c>
      <c r="F167" s="59"/>
      <c r="G167" s="60">
        <f>D167*F167</f>
        <v>0</v>
      </c>
    </row>
    <row r="168" spans="1:10">
      <c r="A168" s="53" t="s">
        <v>374</v>
      </c>
      <c r="B168" s="83" t="s">
        <v>488</v>
      </c>
      <c r="C168" s="83"/>
      <c r="D168" s="57">
        <v>6.1</v>
      </c>
      <c r="E168" s="58" t="s">
        <v>118</v>
      </c>
      <c r="F168" s="59"/>
      <c r="G168" s="60">
        <f t="shared" ref="G168:G180" si="23">D168*F168</f>
        <v>0</v>
      </c>
    </row>
    <row r="169" spans="1:10">
      <c r="A169" s="53" t="s">
        <v>375</v>
      </c>
      <c r="B169" s="83" t="s">
        <v>769</v>
      </c>
      <c r="C169" s="83"/>
      <c r="D169" s="57">
        <v>32</v>
      </c>
      <c r="E169" s="58" t="s">
        <v>479</v>
      </c>
      <c r="F169" s="59"/>
      <c r="G169" s="60">
        <f t="shared" si="23"/>
        <v>0</v>
      </c>
      <c r="J169" s="49"/>
    </row>
    <row r="170" spans="1:10">
      <c r="A170" s="53" t="s">
        <v>376</v>
      </c>
      <c r="B170" s="83" t="s">
        <v>770</v>
      </c>
      <c r="C170" s="83"/>
      <c r="D170" s="57">
        <v>1.81</v>
      </c>
      <c r="E170" s="58" t="s">
        <v>16</v>
      </c>
      <c r="F170" s="59"/>
      <c r="G170" s="60">
        <f t="shared" si="23"/>
        <v>0</v>
      </c>
    </row>
    <row r="171" spans="1:10">
      <c r="A171" s="53" t="s">
        <v>377</v>
      </c>
      <c r="B171" s="83" t="s">
        <v>771</v>
      </c>
      <c r="C171" s="83"/>
      <c r="D171" s="57">
        <v>1.45</v>
      </c>
      <c r="E171" s="58" t="s">
        <v>16</v>
      </c>
      <c r="F171" s="59"/>
      <c r="G171" s="60">
        <f t="shared" si="23"/>
        <v>0</v>
      </c>
    </row>
    <row r="172" spans="1:10">
      <c r="A172" s="53" t="s">
        <v>378</v>
      </c>
      <c r="B172" s="83" t="s">
        <v>773</v>
      </c>
      <c r="C172" s="83"/>
      <c r="D172" s="57">
        <v>0.51</v>
      </c>
      <c r="E172" s="58" t="s">
        <v>16</v>
      </c>
      <c r="F172" s="59"/>
      <c r="G172" s="60">
        <f t="shared" si="23"/>
        <v>0</v>
      </c>
    </row>
    <row r="173" spans="1:10" ht="15" customHeight="1">
      <c r="A173" s="53" t="s">
        <v>379</v>
      </c>
      <c r="B173" s="83" t="s">
        <v>772</v>
      </c>
      <c r="C173" s="83"/>
      <c r="D173" s="57">
        <v>0.51</v>
      </c>
      <c r="E173" s="58" t="s">
        <v>16</v>
      </c>
      <c r="F173" s="61"/>
      <c r="G173" s="60">
        <f t="shared" si="23"/>
        <v>0</v>
      </c>
    </row>
    <row r="174" spans="1:10" ht="15" customHeight="1">
      <c r="A174" s="53" t="s">
        <v>480</v>
      </c>
      <c r="B174" s="83" t="s">
        <v>774</v>
      </c>
      <c r="C174" s="83"/>
      <c r="D174" s="57">
        <v>7.0000000000000007E-2</v>
      </c>
      <c r="E174" s="58" t="s">
        <v>16</v>
      </c>
      <c r="F174" s="59"/>
      <c r="G174" s="60">
        <f t="shared" si="23"/>
        <v>0</v>
      </c>
    </row>
    <row r="175" spans="1:10" ht="22.5" customHeight="1">
      <c r="A175" s="56" t="s">
        <v>481</v>
      </c>
      <c r="B175" s="83" t="s">
        <v>775</v>
      </c>
      <c r="C175" s="83"/>
      <c r="D175" s="57">
        <v>28.76</v>
      </c>
      <c r="E175" s="58" t="s">
        <v>12</v>
      </c>
      <c r="F175" s="61"/>
      <c r="G175" s="60">
        <f t="shared" si="23"/>
        <v>0</v>
      </c>
    </row>
    <row r="176" spans="1:10">
      <c r="A176" s="53" t="s">
        <v>482</v>
      </c>
      <c r="B176" s="83" t="s">
        <v>489</v>
      </c>
      <c r="C176" s="83"/>
      <c r="D176" s="57">
        <v>24</v>
      </c>
      <c r="E176" s="58" t="s">
        <v>12</v>
      </c>
      <c r="F176" s="61"/>
      <c r="G176" s="60">
        <f t="shared" si="23"/>
        <v>0</v>
      </c>
    </row>
    <row r="177" spans="1:7">
      <c r="A177" s="53" t="s">
        <v>483</v>
      </c>
      <c r="B177" s="83" t="s">
        <v>490</v>
      </c>
      <c r="C177" s="83"/>
      <c r="D177" s="57">
        <v>22</v>
      </c>
      <c r="E177" s="58" t="s">
        <v>34</v>
      </c>
      <c r="F177" s="59"/>
      <c r="G177" s="60">
        <f t="shared" si="23"/>
        <v>0</v>
      </c>
    </row>
    <row r="178" spans="1:7">
      <c r="A178" s="53" t="s">
        <v>484</v>
      </c>
      <c r="B178" s="83" t="s">
        <v>491</v>
      </c>
      <c r="C178" s="83"/>
      <c r="D178" s="57">
        <v>8.75</v>
      </c>
      <c r="E178" s="58" t="s">
        <v>12</v>
      </c>
      <c r="F178" s="59"/>
      <c r="G178" s="60">
        <f t="shared" si="23"/>
        <v>0</v>
      </c>
    </row>
    <row r="179" spans="1:7" ht="16.5" customHeight="1">
      <c r="A179" s="53" t="s">
        <v>485</v>
      </c>
      <c r="B179" s="83" t="s">
        <v>33</v>
      </c>
      <c r="C179" s="83"/>
      <c r="D179" s="57">
        <v>21.2</v>
      </c>
      <c r="E179" s="58" t="s">
        <v>34</v>
      </c>
      <c r="F179" s="59"/>
      <c r="G179" s="60">
        <f t="shared" si="23"/>
        <v>0</v>
      </c>
    </row>
    <row r="180" spans="1:7">
      <c r="A180" s="53" t="s">
        <v>486</v>
      </c>
      <c r="B180" s="83" t="s">
        <v>492</v>
      </c>
      <c r="C180" s="83"/>
      <c r="D180" s="57">
        <v>1</v>
      </c>
      <c r="E180" s="58" t="s">
        <v>175</v>
      </c>
      <c r="F180" s="59"/>
      <c r="G180" s="60">
        <f t="shared" si="23"/>
        <v>0</v>
      </c>
    </row>
    <row r="181" spans="1:7" ht="15.75" thickBot="1">
      <c r="A181" s="11" t="s">
        <v>116</v>
      </c>
      <c r="B181" s="88" t="s">
        <v>117</v>
      </c>
      <c r="C181" s="88"/>
      <c r="D181" s="88"/>
      <c r="E181" s="88"/>
      <c r="F181" s="88"/>
      <c r="G181" s="13">
        <f>SUM(G182:G188)</f>
        <v>0</v>
      </c>
    </row>
    <row r="182" spans="1:7" ht="21.75" customHeight="1">
      <c r="A182" s="56" t="s">
        <v>380</v>
      </c>
      <c r="B182" s="85" t="s">
        <v>170</v>
      </c>
      <c r="C182" s="89"/>
      <c r="D182" s="57">
        <f>2227.58*0.2</f>
        <v>445.51600000000002</v>
      </c>
      <c r="E182" s="58" t="s">
        <v>16</v>
      </c>
      <c r="F182" s="77"/>
      <c r="G182" s="78">
        <f>D182*F182</f>
        <v>0</v>
      </c>
    </row>
    <row r="183" spans="1:7" ht="46.5" customHeight="1">
      <c r="A183" s="56" t="s">
        <v>381</v>
      </c>
      <c r="B183" s="90" t="s">
        <v>495</v>
      </c>
      <c r="C183" s="90"/>
      <c r="D183" s="57">
        <f>2227.58*0.4*0.25</f>
        <v>222.75800000000001</v>
      </c>
      <c r="E183" s="58" t="s">
        <v>118</v>
      </c>
      <c r="F183" s="77"/>
      <c r="G183" s="78">
        <f t="shared" ref="G183:G188" si="24">D183*F183</f>
        <v>0</v>
      </c>
    </row>
    <row r="184" spans="1:7" ht="36" customHeight="1">
      <c r="A184" s="56" t="s">
        <v>382</v>
      </c>
      <c r="B184" s="83" t="s">
        <v>171</v>
      </c>
      <c r="C184" s="83"/>
      <c r="D184" s="62">
        <v>2227.58</v>
      </c>
      <c r="E184" s="58" t="s">
        <v>12</v>
      </c>
      <c r="F184" s="59"/>
      <c r="G184" s="78">
        <f t="shared" si="24"/>
        <v>0</v>
      </c>
    </row>
    <row r="185" spans="1:7">
      <c r="A185" s="53" t="s">
        <v>383</v>
      </c>
      <c r="B185" s="83" t="s">
        <v>119</v>
      </c>
      <c r="C185" s="83"/>
      <c r="D185" s="64">
        <f>+(D182-D183)*1.25</f>
        <v>278.44749999999999</v>
      </c>
      <c r="E185" s="58" t="s">
        <v>14</v>
      </c>
      <c r="F185" s="59"/>
      <c r="G185" s="78">
        <f t="shared" si="24"/>
        <v>0</v>
      </c>
    </row>
    <row r="186" spans="1:7" ht="26.25" customHeight="1">
      <c r="A186" s="56" t="s">
        <v>384</v>
      </c>
      <c r="B186" s="106" t="s">
        <v>120</v>
      </c>
      <c r="C186" s="106"/>
      <c r="D186" s="57">
        <v>39</v>
      </c>
      <c r="E186" s="58" t="s">
        <v>13</v>
      </c>
      <c r="F186" s="59"/>
      <c r="G186" s="78">
        <f t="shared" si="24"/>
        <v>0</v>
      </c>
    </row>
    <row r="187" spans="1:7" ht="24" customHeight="1">
      <c r="A187" s="56" t="s">
        <v>493</v>
      </c>
      <c r="B187" s="83" t="s">
        <v>121</v>
      </c>
      <c r="C187" s="83"/>
      <c r="D187" s="57">
        <v>7</v>
      </c>
      <c r="E187" s="58" t="s">
        <v>13</v>
      </c>
      <c r="F187" s="59"/>
      <c r="G187" s="78">
        <f t="shared" si="24"/>
        <v>0</v>
      </c>
    </row>
    <row r="188" spans="1:7" ht="21.75" customHeight="1">
      <c r="A188" s="56" t="s">
        <v>494</v>
      </c>
      <c r="B188" s="83" t="s">
        <v>122</v>
      </c>
      <c r="C188" s="83"/>
      <c r="D188" s="57">
        <v>214.05</v>
      </c>
      <c r="E188" s="58" t="s">
        <v>34</v>
      </c>
      <c r="F188" s="59"/>
      <c r="G188" s="78">
        <f t="shared" si="24"/>
        <v>0</v>
      </c>
    </row>
    <row r="189" spans="1:7" ht="15" customHeight="1" thickBot="1">
      <c r="A189" s="11" t="s">
        <v>123</v>
      </c>
      <c r="B189" s="88" t="s">
        <v>197</v>
      </c>
      <c r="C189" s="88"/>
      <c r="D189" s="88"/>
      <c r="E189" s="88"/>
      <c r="F189" s="88"/>
      <c r="G189" s="13">
        <f>SUM(G190:G194)</f>
        <v>0</v>
      </c>
    </row>
    <row r="190" spans="1:7" ht="35.25" customHeight="1">
      <c r="A190" s="82" t="s">
        <v>385</v>
      </c>
      <c r="B190" s="87" t="s">
        <v>217</v>
      </c>
      <c r="C190" s="87"/>
      <c r="D190" s="64">
        <v>12</v>
      </c>
      <c r="E190" s="58" t="s">
        <v>34</v>
      </c>
      <c r="F190" s="61"/>
      <c r="G190" s="60">
        <f>+D190*F190</f>
        <v>0</v>
      </c>
    </row>
    <row r="191" spans="1:7" ht="48" customHeight="1">
      <c r="A191" s="82" t="s">
        <v>386</v>
      </c>
      <c r="B191" s="87" t="s">
        <v>218</v>
      </c>
      <c r="C191" s="87"/>
      <c r="D191" s="64">
        <v>1</v>
      </c>
      <c r="E191" s="58" t="s">
        <v>10</v>
      </c>
      <c r="F191" s="61"/>
      <c r="G191" s="60">
        <f>+D191*F191</f>
        <v>0</v>
      </c>
    </row>
    <row r="192" spans="1:7" ht="93.75" customHeight="1">
      <c r="A192" s="82" t="s">
        <v>387</v>
      </c>
      <c r="B192" s="83" t="s">
        <v>657</v>
      </c>
      <c r="C192" s="83"/>
      <c r="D192" s="64">
        <v>222</v>
      </c>
      <c r="E192" s="58" t="s">
        <v>34</v>
      </c>
      <c r="F192" s="61"/>
      <c r="G192" s="60">
        <f t="shared" ref="G192:G193" si="25">+D192*F192</f>
        <v>0</v>
      </c>
    </row>
    <row r="193" spans="1:7" ht="47.25" customHeight="1">
      <c r="A193" s="82" t="s">
        <v>388</v>
      </c>
      <c r="B193" s="83" t="s">
        <v>124</v>
      </c>
      <c r="C193" s="83"/>
      <c r="D193" s="62">
        <v>245.33</v>
      </c>
      <c r="E193" s="58" t="s">
        <v>29</v>
      </c>
      <c r="F193" s="61"/>
      <c r="G193" s="60">
        <f t="shared" si="25"/>
        <v>0</v>
      </c>
    </row>
    <row r="194" spans="1:7" ht="15.75" thickBot="1">
      <c r="A194" s="16" t="s">
        <v>389</v>
      </c>
      <c r="B194" s="91" t="s">
        <v>216</v>
      </c>
      <c r="C194" s="91"/>
      <c r="D194" s="64">
        <v>228.4</v>
      </c>
      <c r="E194" s="58" t="s">
        <v>12</v>
      </c>
      <c r="F194" s="59"/>
      <c r="G194" s="60">
        <f>+D194*F194</f>
        <v>0</v>
      </c>
    </row>
    <row r="195" spans="1:7" ht="15.75" thickBot="1">
      <c r="A195" s="15" t="s">
        <v>390</v>
      </c>
      <c r="B195" s="84" t="s">
        <v>186</v>
      </c>
      <c r="C195" s="84"/>
      <c r="D195" s="52"/>
      <c r="E195" s="52"/>
      <c r="F195" s="52"/>
      <c r="G195" s="17">
        <f>G196+G198+G204+G211+G214+G219+G225+G227</f>
        <v>0</v>
      </c>
    </row>
    <row r="196" spans="1:7" ht="15.75" thickBot="1">
      <c r="A196" s="43" t="s">
        <v>391</v>
      </c>
      <c r="B196" s="86" t="s">
        <v>203</v>
      </c>
      <c r="C196" s="86"/>
      <c r="D196" s="51"/>
      <c r="E196" s="51"/>
      <c r="F196" s="51"/>
      <c r="G196" s="44">
        <f>SUM(G197:G197)</f>
        <v>0</v>
      </c>
    </row>
    <row r="197" spans="1:7" ht="15.75" thickBot="1">
      <c r="A197" s="16" t="s">
        <v>496</v>
      </c>
      <c r="B197" s="87" t="s">
        <v>499</v>
      </c>
      <c r="C197" s="87"/>
      <c r="D197" s="64">
        <v>1</v>
      </c>
      <c r="E197" s="58" t="s">
        <v>10</v>
      </c>
      <c r="F197" s="61"/>
      <c r="G197" s="60">
        <f t="shared" ref="G197" si="26">+D197*F197</f>
        <v>0</v>
      </c>
    </row>
    <row r="198" spans="1:7" ht="15" customHeight="1" thickBot="1">
      <c r="A198" s="43" t="s">
        <v>392</v>
      </c>
      <c r="B198" s="86" t="s">
        <v>15</v>
      </c>
      <c r="C198" s="86"/>
      <c r="D198" s="51"/>
      <c r="E198" s="51"/>
      <c r="F198" s="51"/>
      <c r="G198" s="44">
        <f>+SUM(G199:G203)</f>
        <v>0</v>
      </c>
    </row>
    <row r="199" spans="1:7">
      <c r="A199" s="16" t="s">
        <v>393</v>
      </c>
      <c r="B199" s="87" t="s">
        <v>502</v>
      </c>
      <c r="C199" s="87"/>
      <c r="D199" s="64">
        <v>17.100000000000001</v>
      </c>
      <c r="E199" s="58" t="s">
        <v>16</v>
      </c>
      <c r="F199" s="61"/>
      <c r="G199" s="60">
        <f t="shared" ref="G199:G201" si="27">+D199*F199</f>
        <v>0</v>
      </c>
    </row>
    <row r="200" spans="1:7">
      <c r="A200" s="16" t="s">
        <v>394</v>
      </c>
      <c r="B200" s="87" t="s">
        <v>501</v>
      </c>
      <c r="C200" s="87"/>
      <c r="D200" s="64">
        <v>24.3</v>
      </c>
      <c r="E200" s="58" t="s">
        <v>16</v>
      </c>
      <c r="F200" s="61"/>
      <c r="G200" s="60">
        <f t="shared" si="27"/>
        <v>0</v>
      </c>
    </row>
    <row r="201" spans="1:7">
      <c r="A201" s="16" t="s">
        <v>395</v>
      </c>
      <c r="B201" s="87" t="s">
        <v>500</v>
      </c>
      <c r="C201" s="87"/>
      <c r="D201" s="64">
        <v>35.880000000000003</v>
      </c>
      <c r="E201" s="58" t="s">
        <v>16</v>
      </c>
      <c r="F201" s="61"/>
      <c r="G201" s="60">
        <f t="shared" si="27"/>
        <v>0</v>
      </c>
    </row>
    <row r="202" spans="1:7">
      <c r="A202" s="16" t="s">
        <v>396</v>
      </c>
      <c r="B202" s="87" t="s">
        <v>214</v>
      </c>
      <c r="C202" s="87"/>
      <c r="D202" s="64">
        <v>50.85</v>
      </c>
      <c r="E202" s="58" t="s">
        <v>16</v>
      </c>
      <c r="F202" s="61"/>
      <c r="G202" s="60">
        <f t="shared" ref="G202" si="28">+D202*F202</f>
        <v>0</v>
      </c>
    </row>
    <row r="203" spans="1:7" ht="15.75" thickBot="1">
      <c r="A203" s="16" t="s">
        <v>497</v>
      </c>
      <c r="B203" s="83" t="s">
        <v>17</v>
      </c>
      <c r="C203" s="83"/>
      <c r="D203" s="64">
        <v>51.75</v>
      </c>
      <c r="E203" s="58" t="s">
        <v>14</v>
      </c>
      <c r="F203" s="61"/>
      <c r="G203" s="60">
        <f t="shared" ref="G203" si="29">D203*F203</f>
        <v>0</v>
      </c>
    </row>
    <row r="204" spans="1:7" ht="15.75" thickBot="1">
      <c r="A204" s="43" t="s">
        <v>397</v>
      </c>
      <c r="B204" s="86" t="s">
        <v>204</v>
      </c>
      <c r="C204" s="86"/>
      <c r="D204" s="51"/>
      <c r="E204" s="51"/>
      <c r="F204" s="51"/>
      <c r="G204" s="44">
        <f>SUM(G205:G210)</f>
        <v>0</v>
      </c>
    </row>
    <row r="205" spans="1:7">
      <c r="A205" s="16" t="s">
        <v>398</v>
      </c>
      <c r="B205" s="83" t="s">
        <v>503</v>
      </c>
      <c r="C205" s="83"/>
      <c r="D205" s="62">
        <v>3.65</v>
      </c>
      <c r="E205" s="58" t="s">
        <v>16</v>
      </c>
      <c r="F205" s="61"/>
      <c r="G205" s="60">
        <f t="shared" ref="G205" si="30">+D205*F205</f>
        <v>0</v>
      </c>
    </row>
    <row r="206" spans="1:7">
      <c r="A206" s="16" t="s">
        <v>399</v>
      </c>
      <c r="B206" s="83" t="s">
        <v>504</v>
      </c>
      <c r="C206" s="83"/>
      <c r="D206" s="62">
        <v>9.35</v>
      </c>
      <c r="E206" s="58" t="s">
        <v>16</v>
      </c>
      <c r="F206" s="59"/>
      <c r="G206" s="60">
        <f>+D206*F206</f>
        <v>0</v>
      </c>
    </row>
    <row r="207" spans="1:7" ht="24.75" customHeight="1">
      <c r="A207" s="82" t="s">
        <v>400</v>
      </c>
      <c r="B207" s="83" t="s">
        <v>785</v>
      </c>
      <c r="C207" s="83"/>
      <c r="D207" s="62">
        <v>2.81</v>
      </c>
      <c r="E207" s="58" t="s">
        <v>16</v>
      </c>
      <c r="F207" s="59"/>
      <c r="G207" s="60">
        <f t="shared" ref="G207:G210" si="31">+D207*F207</f>
        <v>0</v>
      </c>
    </row>
    <row r="208" spans="1:7" ht="21.75" customHeight="1">
      <c r="A208" s="82" t="s">
        <v>401</v>
      </c>
      <c r="B208" s="83" t="s">
        <v>506</v>
      </c>
      <c r="C208" s="83"/>
      <c r="D208" s="62">
        <v>18.93</v>
      </c>
      <c r="E208" s="58" t="s">
        <v>16</v>
      </c>
      <c r="F208" s="59"/>
      <c r="G208" s="60">
        <f t="shared" si="31"/>
        <v>0</v>
      </c>
    </row>
    <row r="209" spans="1:7" ht="21" customHeight="1">
      <c r="A209" s="82" t="s">
        <v>402</v>
      </c>
      <c r="B209" s="83" t="s">
        <v>507</v>
      </c>
      <c r="C209" s="83"/>
      <c r="D209" s="62">
        <v>0.81</v>
      </c>
      <c r="E209" s="58" t="s">
        <v>16</v>
      </c>
      <c r="F209" s="59"/>
      <c r="G209" s="60">
        <f t="shared" ref="G209" si="32">+D209*F209</f>
        <v>0</v>
      </c>
    </row>
    <row r="210" spans="1:7" ht="23.25" customHeight="1" thickBot="1">
      <c r="A210" s="82" t="s">
        <v>498</v>
      </c>
      <c r="B210" s="83" t="s">
        <v>786</v>
      </c>
      <c r="C210" s="83"/>
      <c r="D210" s="62">
        <v>20.34</v>
      </c>
      <c r="E210" s="58" t="s">
        <v>16</v>
      </c>
      <c r="F210" s="59"/>
      <c r="G210" s="60">
        <f t="shared" si="31"/>
        <v>0</v>
      </c>
    </row>
    <row r="211" spans="1:7" ht="15.75" thickBot="1">
      <c r="A211" s="43" t="s">
        <v>403</v>
      </c>
      <c r="B211" s="86" t="s">
        <v>205</v>
      </c>
      <c r="C211" s="86"/>
      <c r="D211" s="51"/>
      <c r="E211" s="51"/>
      <c r="F211" s="51"/>
      <c r="G211" s="44">
        <f>SUM(G212:G213)</f>
        <v>0</v>
      </c>
    </row>
    <row r="212" spans="1:7">
      <c r="A212" s="16" t="s">
        <v>404</v>
      </c>
      <c r="B212" s="83" t="s">
        <v>209</v>
      </c>
      <c r="C212" s="83"/>
      <c r="D212" s="62">
        <v>25.83</v>
      </c>
      <c r="E212" s="58" t="s">
        <v>12</v>
      </c>
      <c r="F212" s="74"/>
      <c r="G212" s="60">
        <f>+D212*F212</f>
        <v>0</v>
      </c>
    </row>
    <row r="213" spans="1:7" ht="15.75" thickBot="1">
      <c r="A213" s="16" t="s">
        <v>405</v>
      </c>
      <c r="B213" s="83" t="s">
        <v>210</v>
      </c>
      <c r="C213" s="83"/>
      <c r="D213" s="62">
        <v>137.94999999999999</v>
      </c>
      <c r="E213" s="58" t="s">
        <v>12</v>
      </c>
      <c r="F213" s="74"/>
      <c r="G213" s="60">
        <f>+D213*F213</f>
        <v>0</v>
      </c>
    </row>
    <row r="214" spans="1:7" ht="15.75" thickBot="1">
      <c r="A214" s="43" t="s">
        <v>406</v>
      </c>
      <c r="B214" s="86" t="s">
        <v>206</v>
      </c>
      <c r="C214" s="86"/>
      <c r="D214" s="51"/>
      <c r="E214" s="51"/>
      <c r="F214" s="51"/>
      <c r="G214" s="44">
        <f>SUM(G215:G218)</f>
        <v>0</v>
      </c>
    </row>
    <row r="215" spans="1:7">
      <c r="A215" s="16" t="s">
        <v>407</v>
      </c>
      <c r="B215" s="83" t="s">
        <v>509</v>
      </c>
      <c r="C215" s="83"/>
      <c r="D215" s="62">
        <v>406.38</v>
      </c>
      <c r="E215" s="58" t="s">
        <v>12</v>
      </c>
      <c r="F215" s="59"/>
      <c r="G215" s="60">
        <f t="shared" ref="G215:G216" si="33">+D215*F215</f>
        <v>0</v>
      </c>
    </row>
    <row r="216" spans="1:7">
      <c r="A216" s="16" t="s">
        <v>408</v>
      </c>
      <c r="B216" s="83" t="s">
        <v>510</v>
      </c>
      <c r="C216" s="83"/>
      <c r="D216" s="62">
        <v>524.02</v>
      </c>
      <c r="E216" s="58" t="s">
        <v>12</v>
      </c>
      <c r="F216" s="70"/>
      <c r="G216" s="60">
        <f t="shared" si="33"/>
        <v>0</v>
      </c>
    </row>
    <row r="217" spans="1:7">
      <c r="A217" s="16" t="s">
        <v>409</v>
      </c>
      <c r="B217" s="83" t="s">
        <v>33</v>
      </c>
      <c r="C217" s="83"/>
      <c r="D217" s="62">
        <v>360</v>
      </c>
      <c r="E217" s="58" t="s">
        <v>34</v>
      </c>
      <c r="F217" s="70"/>
      <c r="G217" s="69">
        <f>D217*F217</f>
        <v>0</v>
      </c>
    </row>
    <row r="218" spans="1:7" ht="15.75" thickBot="1">
      <c r="A218" s="16" t="s">
        <v>410</v>
      </c>
      <c r="B218" s="83" t="s">
        <v>215</v>
      </c>
      <c r="C218" s="83"/>
      <c r="D218" s="64">
        <v>524.02</v>
      </c>
      <c r="E218" s="58" t="s">
        <v>12</v>
      </c>
      <c r="F218" s="70"/>
      <c r="G218" s="60">
        <f t="shared" ref="G218" si="34">+D218*F218</f>
        <v>0</v>
      </c>
    </row>
    <row r="219" spans="1:7" ht="15.75" thickBot="1">
      <c r="A219" s="43" t="s">
        <v>411</v>
      </c>
      <c r="B219" s="86" t="s">
        <v>207</v>
      </c>
      <c r="C219" s="86"/>
      <c r="D219" s="51"/>
      <c r="E219" s="51"/>
      <c r="F219" s="51"/>
      <c r="G219" s="44">
        <f>SUM(G220:G224)</f>
        <v>0</v>
      </c>
    </row>
    <row r="220" spans="1:7">
      <c r="A220" s="16" t="s">
        <v>412</v>
      </c>
      <c r="B220" s="83" t="s">
        <v>37</v>
      </c>
      <c r="C220" s="83"/>
      <c r="D220" s="64">
        <f>15.59*9.88</f>
        <v>154.0292</v>
      </c>
      <c r="E220" s="58" t="s">
        <v>12</v>
      </c>
      <c r="F220" s="70"/>
      <c r="G220" s="60">
        <f>+D220*F220</f>
        <v>0</v>
      </c>
    </row>
    <row r="221" spans="1:7" ht="45.75" customHeight="1">
      <c r="A221" s="82" t="s">
        <v>413</v>
      </c>
      <c r="B221" s="90" t="s">
        <v>212</v>
      </c>
      <c r="C221" s="90"/>
      <c r="D221" s="64">
        <v>154.03</v>
      </c>
      <c r="E221" s="58" t="s">
        <v>12</v>
      </c>
      <c r="F221" s="70"/>
      <c r="G221" s="60">
        <f>+D221*F221</f>
        <v>0</v>
      </c>
    </row>
    <row r="222" spans="1:7">
      <c r="A222" s="16" t="s">
        <v>414</v>
      </c>
      <c r="B222" s="83" t="s">
        <v>38</v>
      </c>
      <c r="C222" s="83"/>
      <c r="D222" s="64">
        <v>50.94</v>
      </c>
      <c r="E222" s="58" t="s">
        <v>34</v>
      </c>
      <c r="F222" s="70"/>
      <c r="G222" s="60">
        <f>+D222*F222</f>
        <v>0</v>
      </c>
    </row>
    <row r="223" spans="1:7" ht="25.5" customHeight="1">
      <c r="A223" s="82" t="s">
        <v>415</v>
      </c>
      <c r="B223" s="83" t="s">
        <v>658</v>
      </c>
      <c r="C223" s="83"/>
      <c r="D223" s="64">
        <v>12.46</v>
      </c>
      <c r="E223" s="58" t="s">
        <v>12</v>
      </c>
      <c r="F223" s="70"/>
      <c r="G223" s="60">
        <f t="shared" ref="G223" si="35">+D223*F223</f>
        <v>0</v>
      </c>
    </row>
    <row r="224" spans="1:7" ht="15" customHeight="1" thickBot="1">
      <c r="A224" s="16" t="s">
        <v>511</v>
      </c>
      <c r="B224" s="83" t="s">
        <v>166</v>
      </c>
      <c r="C224" s="83"/>
      <c r="D224" s="64">
        <v>2</v>
      </c>
      <c r="E224" s="58" t="s">
        <v>211</v>
      </c>
      <c r="F224" s="70"/>
      <c r="G224" s="60">
        <f t="shared" ref="G224" si="36">+D224*F224</f>
        <v>0</v>
      </c>
    </row>
    <row r="225" spans="1:7" ht="15.75" thickBot="1">
      <c r="A225" s="43" t="s">
        <v>416</v>
      </c>
      <c r="B225" s="86" t="s">
        <v>208</v>
      </c>
      <c r="C225" s="86"/>
      <c r="D225" s="51"/>
      <c r="E225" s="51"/>
      <c r="F225" s="51"/>
      <c r="G225" s="44">
        <f>SUM(G226:G226)</f>
        <v>0</v>
      </c>
    </row>
    <row r="226" spans="1:7" ht="22.5" customHeight="1" thickBot="1">
      <c r="A226" s="82" t="s">
        <v>417</v>
      </c>
      <c r="B226" s="83" t="s">
        <v>740</v>
      </c>
      <c r="C226" s="83"/>
      <c r="D226" s="64">
        <f>162.44*0.1</f>
        <v>16.244</v>
      </c>
      <c r="E226" s="58" t="s">
        <v>16</v>
      </c>
      <c r="F226" s="59"/>
      <c r="G226" s="60">
        <f t="shared" ref="G226" si="37">+D226*F226</f>
        <v>0</v>
      </c>
    </row>
    <row r="227" spans="1:7" ht="15.75" thickBot="1">
      <c r="A227" s="43" t="s">
        <v>418</v>
      </c>
      <c r="B227" s="86" t="s">
        <v>52</v>
      </c>
      <c r="C227" s="86"/>
      <c r="D227" s="51"/>
      <c r="E227" s="51"/>
      <c r="F227" s="51"/>
      <c r="G227" s="44">
        <f>SUM(G228:G229)</f>
        <v>0</v>
      </c>
    </row>
    <row r="228" spans="1:7" ht="21.75" customHeight="1">
      <c r="A228" s="82" t="s">
        <v>419</v>
      </c>
      <c r="B228" s="83" t="s">
        <v>659</v>
      </c>
      <c r="C228" s="83"/>
      <c r="D228" s="64">
        <f>2*2.1*3.28*3.28</f>
        <v>45.185279999999999</v>
      </c>
      <c r="E228" s="79" t="s">
        <v>125</v>
      </c>
      <c r="F228" s="59"/>
      <c r="G228" s="60">
        <f>+D228*F228</f>
        <v>0</v>
      </c>
    </row>
    <row r="229" spans="1:7" ht="24" customHeight="1" thickBot="1">
      <c r="A229" s="82" t="s">
        <v>512</v>
      </c>
      <c r="B229" s="83" t="s">
        <v>660</v>
      </c>
      <c r="C229" s="83"/>
      <c r="D229" s="64">
        <v>2</v>
      </c>
      <c r="E229" s="58" t="s">
        <v>13</v>
      </c>
      <c r="F229" s="70"/>
      <c r="G229" s="60">
        <f>+D229*F229</f>
        <v>0</v>
      </c>
    </row>
    <row r="230" spans="1:7" ht="15.75" thickBot="1">
      <c r="A230" s="15" t="s">
        <v>126</v>
      </c>
      <c r="B230" s="84" t="s">
        <v>187</v>
      </c>
      <c r="C230" s="84"/>
      <c r="D230" s="52"/>
      <c r="E230" s="52"/>
      <c r="F230" s="52"/>
      <c r="G230" s="17">
        <f>G231+G233+G238+G244+G247+G253+G258+G260</f>
        <v>0</v>
      </c>
    </row>
    <row r="231" spans="1:7" ht="15" customHeight="1" thickBot="1">
      <c r="A231" s="43" t="s">
        <v>128</v>
      </c>
      <c r="B231" s="86" t="s">
        <v>203</v>
      </c>
      <c r="C231" s="86"/>
      <c r="D231" s="51"/>
      <c r="E231" s="51"/>
      <c r="F231" s="51"/>
      <c r="G231" s="44">
        <f>SUM(G232:G232)</f>
        <v>0</v>
      </c>
    </row>
    <row r="232" spans="1:7" ht="15" customHeight="1" thickBot="1">
      <c r="A232" s="16" t="s">
        <v>513</v>
      </c>
      <c r="B232" s="87" t="s">
        <v>172</v>
      </c>
      <c r="C232" s="87"/>
      <c r="D232" s="64">
        <v>1</v>
      </c>
      <c r="E232" s="58" t="s">
        <v>10</v>
      </c>
      <c r="F232" s="61"/>
      <c r="G232" s="60">
        <f t="shared" ref="G232" si="38">+D232*F232</f>
        <v>0</v>
      </c>
    </row>
    <row r="233" spans="1:7" ht="15" customHeight="1" thickBot="1">
      <c r="A233" s="43" t="s">
        <v>130</v>
      </c>
      <c r="B233" s="86" t="s">
        <v>15</v>
      </c>
      <c r="C233" s="86"/>
      <c r="D233" s="51"/>
      <c r="E233" s="51"/>
      <c r="F233" s="51"/>
      <c r="G233" s="44">
        <f>+SUM(G234:G237)</f>
        <v>0</v>
      </c>
    </row>
    <row r="234" spans="1:7">
      <c r="A234" s="16" t="s">
        <v>514</v>
      </c>
      <c r="B234" s="87" t="s">
        <v>502</v>
      </c>
      <c r="C234" s="87"/>
      <c r="D234" s="64">
        <v>6.4</v>
      </c>
      <c r="E234" s="58" t="s">
        <v>16</v>
      </c>
      <c r="F234" s="61"/>
      <c r="G234" s="60">
        <f>+D234*F234</f>
        <v>0</v>
      </c>
    </row>
    <row r="235" spans="1:7" ht="15.75" customHeight="1">
      <c r="A235" s="16" t="s">
        <v>515</v>
      </c>
      <c r="B235" s="87" t="s">
        <v>501</v>
      </c>
      <c r="C235" s="87"/>
      <c r="D235" s="64">
        <v>8.6999999999999993</v>
      </c>
      <c r="E235" s="58" t="s">
        <v>16</v>
      </c>
      <c r="F235" s="61"/>
      <c r="G235" s="60">
        <f t="shared" ref="G235:G237" si="39">+D235*F235</f>
        <v>0</v>
      </c>
    </row>
    <row r="236" spans="1:7" ht="15" customHeight="1">
      <c r="A236" s="16" t="s">
        <v>516</v>
      </c>
      <c r="B236" s="87" t="s">
        <v>500</v>
      </c>
      <c r="C236" s="87"/>
      <c r="D236" s="64">
        <v>4.4800000000000004</v>
      </c>
      <c r="E236" s="58" t="s">
        <v>16</v>
      </c>
      <c r="F236" s="61"/>
      <c r="G236" s="60">
        <f t="shared" si="39"/>
        <v>0</v>
      </c>
    </row>
    <row r="237" spans="1:7" ht="15.75" thickBot="1">
      <c r="A237" s="16" t="s">
        <v>517</v>
      </c>
      <c r="B237" s="83" t="s">
        <v>17</v>
      </c>
      <c r="C237" s="83"/>
      <c r="D237" s="64">
        <v>2.65</v>
      </c>
      <c r="E237" s="58" t="s">
        <v>14</v>
      </c>
      <c r="F237" s="61"/>
      <c r="G237" s="60">
        <f t="shared" si="39"/>
        <v>0</v>
      </c>
    </row>
    <row r="238" spans="1:7" ht="15.75" thickBot="1">
      <c r="A238" s="43" t="s">
        <v>132</v>
      </c>
      <c r="B238" s="86" t="s">
        <v>204</v>
      </c>
      <c r="C238" s="86"/>
      <c r="D238" s="51"/>
      <c r="E238" s="51"/>
      <c r="F238" s="51"/>
      <c r="G238" s="44">
        <f>SUM(G239:G243)</f>
        <v>0</v>
      </c>
    </row>
    <row r="239" spans="1:7">
      <c r="A239" s="16" t="s">
        <v>518</v>
      </c>
      <c r="B239" s="83" t="s">
        <v>503</v>
      </c>
      <c r="C239" s="83"/>
      <c r="D239" s="62">
        <v>2.4</v>
      </c>
      <c r="E239" s="58" t="s">
        <v>16</v>
      </c>
      <c r="F239" s="61"/>
      <c r="G239" s="60">
        <f t="shared" ref="G239" si="40">+D239*F239</f>
        <v>0</v>
      </c>
    </row>
    <row r="240" spans="1:7">
      <c r="A240" s="16" t="s">
        <v>519</v>
      </c>
      <c r="B240" s="83" t="s">
        <v>504</v>
      </c>
      <c r="C240" s="83"/>
      <c r="D240" s="62">
        <v>3.62</v>
      </c>
      <c r="E240" s="58" t="s">
        <v>16</v>
      </c>
      <c r="F240" s="59"/>
      <c r="G240" s="60">
        <f>+D240*F240</f>
        <v>0</v>
      </c>
    </row>
    <row r="241" spans="1:7" ht="22.5" customHeight="1">
      <c r="A241" s="82" t="s">
        <v>520</v>
      </c>
      <c r="B241" s="83" t="s">
        <v>505</v>
      </c>
      <c r="C241" s="83"/>
      <c r="D241" s="62">
        <v>1.7</v>
      </c>
      <c r="E241" s="58" t="s">
        <v>16</v>
      </c>
      <c r="F241" s="59"/>
      <c r="G241" s="60">
        <f t="shared" ref="G241" si="41">+D241*F241</f>
        <v>0</v>
      </c>
    </row>
    <row r="242" spans="1:7">
      <c r="A242" s="16" t="s">
        <v>521</v>
      </c>
      <c r="B242" s="83" t="s">
        <v>227</v>
      </c>
      <c r="C242" s="83"/>
      <c r="D242" s="62">
        <v>3.38</v>
      </c>
      <c r="E242" s="58" t="s">
        <v>16</v>
      </c>
      <c r="F242" s="59"/>
      <c r="G242" s="60">
        <f t="shared" ref="G242" si="42">+D242*F242</f>
        <v>0</v>
      </c>
    </row>
    <row r="243" spans="1:7" ht="22.5" customHeight="1" thickBot="1">
      <c r="A243" s="82" t="s">
        <v>522</v>
      </c>
      <c r="B243" s="83" t="s">
        <v>508</v>
      </c>
      <c r="C243" s="83"/>
      <c r="D243" s="62">
        <v>14.83</v>
      </c>
      <c r="E243" s="58" t="s">
        <v>16</v>
      </c>
      <c r="F243" s="59"/>
      <c r="G243" s="60">
        <f t="shared" ref="G243" si="43">+D243*F243</f>
        <v>0</v>
      </c>
    </row>
    <row r="244" spans="1:7" ht="15.75" thickBot="1">
      <c r="A244" s="43" t="s">
        <v>420</v>
      </c>
      <c r="B244" s="86" t="s">
        <v>205</v>
      </c>
      <c r="C244" s="86"/>
      <c r="D244" s="51"/>
      <c r="E244" s="51"/>
      <c r="F244" s="51"/>
      <c r="G244" s="44">
        <f>SUM(G245:G246)</f>
        <v>0</v>
      </c>
    </row>
    <row r="245" spans="1:7">
      <c r="A245" s="16" t="s">
        <v>523</v>
      </c>
      <c r="B245" s="83" t="s">
        <v>209</v>
      </c>
      <c r="C245" s="83"/>
      <c r="D245" s="62">
        <v>19.32</v>
      </c>
      <c r="E245" s="58" t="s">
        <v>12</v>
      </c>
      <c r="F245" s="74"/>
      <c r="G245" s="60">
        <f>+D245*F245</f>
        <v>0</v>
      </c>
    </row>
    <row r="246" spans="1:7" ht="19.5" customHeight="1" thickBot="1">
      <c r="A246" s="16" t="s">
        <v>524</v>
      </c>
      <c r="B246" s="83" t="s">
        <v>210</v>
      </c>
      <c r="C246" s="83"/>
      <c r="D246" s="62">
        <v>96.65</v>
      </c>
      <c r="E246" s="58" t="s">
        <v>12</v>
      </c>
      <c r="F246" s="74"/>
      <c r="G246" s="60">
        <f>+D246*F246</f>
        <v>0</v>
      </c>
    </row>
    <row r="247" spans="1:7" ht="15.75" thickBot="1">
      <c r="A247" s="43" t="s">
        <v>421</v>
      </c>
      <c r="B247" s="86" t="s">
        <v>206</v>
      </c>
      <c r="C247" s="86"/>
      <c r="D247" s="51"/>
      <c r="E247" s="51"/>
      <c r="F247" s="51"/>
      <c r="G247" s="44">
        <f>SUM(G248:G252)</f>
        <v>0</v>
      </c>
    </row>
    <row r="248" spans="1:7">
      <c r="A248" s="16" t="s">
        <v>525</v>
      </c>
      <c r="B248" s="83" t="s">
        <v>509</v>
      </c>
      <c r="C248" s="83"/>
      <c r="D248" s="62">
        <v>135</v>
      </c>
      <c r="E248" s="58" t="s">
        <v>12</v>
      </c>
      <c r="F248" s="70"/>
      <c r="G248" s="60">
        <f t="shared" ref="G248" si="44">+D248*F248</f>
        <v>0</v>
      </c>
    </row>
    <row r="249" spans="1:7">
      <c r="A249" s="16" t="s">
        <v>526</v>
      </c>
      <c r="B249" s="83" t="s">
        <v>661</v>
      </c>
      <c r="C249" s="83"/>
      <c r="D249" s="62">
        <v>187</v>
      </c>
      <c r="E249" s="58" t="s">
        <v>12</v>
      </c>
      <c r="F249" s="70"/>
      <c r="G249" s="60">
        <f t="shared" ref="G249" si="45">+D249*F249</f>
        <v>0</v>
      </c>
    </row>
    <row r="250" spans="1:7">
      <c r="A250" s="16" t="s">
        <v>527</v>
      </c>
      <c r="B250" s="83" t="s">
        <v>33</v>
      </c>
      <c r="C250" s="83"/>
      <c r="D250" s="62">
        <f>109.24+11.4</f>
        <v>120.64</v>
      </c>
      <c r="E250" s="58" t="s">
        <v>34</v>
      </c>
      <c r="F250" s="70"/>
      <c r="G250" s="69">
        <f>D250*F250</f>
        <v>0</v>
      </c>
    </row>
    <row r="251" spans="1:7">
      <c r="A251" s="16" t="s">
        <v>528</v>
      </c>
      <c r="B251" s="83" t="s">
        <v>662</v>
      </c>
      <c r="C251" s="83"/>
      <c r="D251" s="64">
        <v>187</v>
      </c>
      <c r="E251" s="58" t="s">
        <v>12</v>
      </c>
      <c r="F251" s="70"/>
      <c r="G251" s="60">
        <f t="shared" ref="G251" si="46">+D251*F251</f>
        <v>0</v>
      </c>
    </row>
    <row r="252" spans="1:7" ht="15.75" thickBot="1">
      <c r="A252" s="16" t="s">
        <v>529</v>
      </c>
      <c r="B252" s="83" t="s">
        <v>663</v>
      </c>
      <c r="C252" s="83"/>
      <c r="D252" s="64">
        <v>98.89</v>
      </c>
      <c r="E252" s="58" t="s">
        <v>12</v>
      </c>
      <c r="F252" s="70"/>
      <c r="G252" s="60">
        <f t="shared" ref="G252" si="47">+D252*F252</f>
        <v>0</v>
      </c>
    </row>
    <row r="253" spans="1:7" ht="15.75" thickBot="1">
      <c r="A253" s="43" t="s">
        <v>422</v>
      </c>
      <c r="B253" s="86" t="s">
        <v>207</v>
      </c>
      <c r="C253" s="86"/>
      <c r="D253" s="51"/>
      <c r="E253" s="51"/>
      <c r="F253" s="51"/>
      <c r="G253" s="44">
        <f>SUM(G254:G257)</f>
        <v>0</v>
      </c>
    </row>
    <row r="254" spans="1:7">
      <c r="A254" s="16" t="s">
        <v>530</v>
      </c>
      <c r="B254" s="83" t="s">
        <v>37</v>
      </c>
      <c r="C254" s="83"/>
      <c r="D254" s="64">
        <v>98.89</v>
      </c>
      <c r="E254" s="58" t="s">
        <v>12</v>
      </c>
      <c r="F254" s="70"/>
      <c r="G254" s="60">
        <f>+D254*F254</f>
        <v>0</v>
      </c>
    </row>
    <row r="255" spans="1:7" ht="47.25" customHeight="1">
      <c r="A255" s="82" t="s">
        <v>531</v>
      </c>
      <c r="B255" s="90" t="s">
        <v>212</v>
      </c>
      <c r="C255" s="90"/>
      <c r="D255" s="64">
        <v>98.89</v>
      </c>
      <c r="E255" s="58" t="s">
        <v>12</v>
      </c>
      <c r="F255" s="70"/>
      <c r="G255" s="60">
        <f t="shared" ref="G255:G256" si="48">+D255*F255</f>
        <v>0</v>
      </c>
    </row>
    <row r="256" spans="1:7">
      <c r="A256" s="16" t="s">
        <v>532</v>
      </c>
      <c r="B256" s="83" t="s">
        <v>38</v>
      </c>
      <c r="C256" s="83"/>
      <c r="D256" s="64">
        <v>43.22</v>
      </c>
      <c r="E256" s="58" t="s">
        <v>12</v>
      </c>
      <c r="F256" s="70"/>
      <c r="G256" s="60">
        <f t="shared" si="48"/>
        <v>0</v>
      </c>
    </row>
    <row r="257" spans="1:7" ht="15.75" thickBot="1">
      <c r="A257" s="16" t="s">
        <v>533</v>
      </c>
      <c r="B257" s="83" t="s">
        <v>166</v>
      </c>
      <c r="C257" s="83"/>
      <c r="D257" s="64">
        <v>2</v>
      </c>
      <c r="E257" s="58" t="s">
        <v>13</v>
      </c>
      <c r="F257" s="70"/>
      <c r="G257" s="60">
        <f t="shared" ref="G257" si="49">+D257*F257</f>
        <v>0</v>
      </c>
    </row>
    <row r="258" spans="1:7" ht="15.75" thickBot="1">
      <c r="A258" s="43" t="s">
        <v>423</v>
      </c>
      <c r="B258" s="86" t="s">
        <v>208</v>
      </c>
      <c r="C258" s="86"/>
      <c r="D258" s="51"/>
      <c r="E258" s="51"/>
      <c r="F258" s="51"/>
      <c r="G258" s="44">
        <f>SUM(G259:G259)</f>
        <v>0</v>
      </c>
    </row>
    <row r="259" spans="1:7" ht="22.5" customHeight="1" thickBot="1">
      <c r="A259" s="82" t="s">
        <v>534</v>
      </c>
      <c r="B259" s="83" t="s">
        <v>740</v>
      </c>
      <c r="C259" s="83"/>
      <c r="D259" s="64">
        <f>98.89*0.1</f>
        <v>9.8890000000000011</v>
      </c>
      <c r="E259" s="58" t="s">
        <v>12</v>
      </c>
      <c r="F259" s="59"/>
      <c r="G259" s="60">
        <f t="shared" ref="G259:G261" si="50">+D259*F259</f>
        <v>0</v>
      </c>
    </row>
    <row r="260" spans="1:7" ht="15.75" thickBot="1">
      <c r="A260" s="43" t="s">
        <v>424</v>
      </c>
      <c r="B260" s="86" t="s">
        <v>52</v>
      </c>
      <c r="C260" s="86"/>
      <c r="D260" s="51"/>
      <c r="E260" s="51"/>
      <c r="F260" s="51"/>
      <c r="G260" s="44">
        <f>SUM(G261:G261)</f>
        <v>0</v>
      </c>
    </row>
    <row r="261" spans="1:7" ht="15.75" thickBot="1">
      <c r="A261" s="16" t="s">
        <v>535</v>
      </c>
      <c r="B261" s="83" t="s">
        <v>221</v>
      </c>
      <c r="C261" s="83"/>
      <c r="D261" s="64">
        <v>67.77</v>
      </c>
      <c r="E261" s="79" t="s">
        <v>125</v>
      </c>
      <c r="F261" s="59"/>
      <c r="G261" s="60">
        <f t="shared" si="50"/>
        <v>0</v>
      </c>
    </row>
    <row r="262" spans="1:7" ht="15.75" thickBot="1">
      <c r="A262" s="15" t="s">
        <v>136</v>
      </c>
      <c r="B262" s="84" t="s">
        <v>444</v>
      </c>
      <c r="C262" s="84"/>
      <c r="D262" s="84"/>
      <c r="E262" s="84"/>
      <c r="F262" s="52"/>
      <c r="G262" s="45">
        <f>SUM(G263:G295)</f>
        <v>0</v>
      </c>
    </row>
    <row r="263" spans="1:7">
      <c r="A263" s="16" t="s">
        <v>138</v>
      </c>
      <c r="B263" s="85" t="s">
        <v>172</v>
      </c>
      <c r="C263" s="85"/>
      <c r="D263" s="80">
        <v>1</v>
      </c>
      <c r="E263" s="58" t="s">
        <v>10</v>
      </c>
      <c r="F263" s="59"/>
      <c r="G263" s="60">
        <f>D263*F263</f>
        <v>0</v>
      </c>
    </row>
    <row r="264" spans="1:7" ht="24" customHeight="1">
      <c r="A264" s="82" t="s">
        <v>140</v>
      </c>
      <c r="B264" s="83" t="s">
        <v>664</v>
      </c>
      <c r="C264" s="83"/>
      <c r="D264" s="80">
        <f>((4.5+2)*2+0.8*2)*0.65*0.45</f>
        <v>4.2705000000000002</v>
      </c>
      <c r="E264" s="68" t="s">
        <v>16</v>
      </c>
      <c r="F264" s="59"/>
      <c r="G264" s="60">
        <f t="shared" ref="G264:G269" si="51">D264*F264</f>
        <v>0</v>
      </c>
    </row>
    <row r="265" spans="1:7">
      <c r="A265" s="16" t="s">
        <v>141</v>
      </c>
      <c r="B265" s="83" t="s">
        <v>17</v>
      </c>
      <c r="C265" s="83"/>
      <c r="D265" s="80">
        <f>D264*1.25</f>
        <v>5.3381249999999998</v>
      </c>
      <c r="E265" s="68" t="s">
        <v>16</v>
      </c>
      <c r="F265" s="59"/>
      <c r="G265" s="60">
        <f t="shared" si="51"/>
        <v>0</v>
      </c>
    </row>
    <row r="266" spans="1:7">
      <c r="A266" s="16" t="s">
        <v>167</v>
      </c>
      <c r="B266" s="83" t="s">
        <v>665</v>
      </c>
      <c r="C266" s="83"/>
      <c r="D266" s="80">
        <f>D264-D269-D272*0.1-D274*0.15</f>
        <v>1.7500000000000002</v>
      </c>
      <c r="E266" s="68" t="s">
        <v>16</v>
      </c>
      <c r="F266" s="59"/>
      <c r="G266" s="60">
        <f t="shared" si="51"/>
        <v>0</v>
      </c>
    </row>
    <row r="267" spans="1:7">
      <c r="A267" s="16" t="s">
        <v>168</v>
      </c>
      <c r="B267" s="83" t="s">
        <v>741</v>
      </c>
      <c r="C267" s="83"/>
      <c r="D267" s="80">
        <f>4.2*2*0.1</f>
        <v>0.84000000000000008</v>
      </c>
      <c r="E267" s="68" t="s">
        <v>16</v>
      </c>
      <c r="F267" s="70"/>
      <c r="G267" s="60">
        <f t="shared" si="51"/>
        <v>0</v>
      </c>
    </row>
    <row r="268" spans="1:7" ht="22.5" customHeight="1">
      <c r="A268" s="82" t="s">
        <v>445</v>
      </c>
      <c r="B268" s="83" t="s">
        <v>666</v>
      </c>
      <c r="C268" s="83"/>
      <c r="D268" s="80">
        <f>4.2*2*0.08</f>
        <v>0.67200000000000004</v>
      </c>
      <c r="E268" s="68" t="s">
        <v>16</v>
      </c>
      <c r="F268" s="59"/>
      <c r="G268" s="60">
        <f t="shared" si="51"/>
        <v>0</v>
      </c>
    </row>
    <row r="269" spans="1:7">
      <c r="A269" s="16" t="s">
        <v>446</v>
      </c>
      <c r="B269" s="83" t="s">
        <v>504</v>
      </c>
      <c r="C269" s="83"/>
      <c r="D269" s="80">
        <f>((4.5+2)*2+(0.8*2))*0.25*0.45</f>
        <v>1.6425000000000001</v>
      </c>
      <c r="E269" s="68" t="s">
        <v>16</v>
      </c>
      <c r="F269" s="59"/>
      <c r="G269" s="60">
        <f t="shared" si="51"/>
        <v>0</v>
      </c>
    </row>
    <row r="270" spans="1:7" ht="23.25" customHeight="1">
      <c r="A270" s="82" t="s">
        <v>447</v>
      </c>
      <c r="B270" s="83" t="s">
        <v>667</v>
      </c>
      <c r="C270" s="83"/>
      <c r="D270" s="64">
        <f>5.1*2.6*0.12</f>
        <v>1.5911999999999999</v>
      </c>
      <c r="E270" s="58" t="s">
        <v>16</v>
      </c>
      <c r="F270" s="59"/>
      <c r="G270" s="60">
        <f t="shared" ref="G270:G284" si="52">D270*F270</f>
        <v>0</v>
      </c>
    </row>
    <row r="271" spans="1:7" ht="25.5" customHeight="1">
      <c r="A271" s="82" t="s">
        <v>448</v>
      </c>
      <c r="B271" s="83" t="s">
        <v>668</v>
      </c>
      <c r="C271" s="83"/>
      <c r="D271" s="64">
        <f>((4.5+2)*2+0.8*2)*0.15*0.2</f>
        <v>0.438</v>
      </c>
      <c r="E271" s="58" t="s">
        <v>16</v>
      </c>
      <c r="F271" s="59"/>
      <c r="G271" s="60">
        <f t="shared" si="52"/>
        <v>0</v>
      </c>
    </row>
    <row r="272" spans="1:7">
      <c r="A272" s="16" t="s">
        <v>449</v>
      </c>
      <c r="B272" s="83" t="s">
        <v>669</v>
      </c>
      <c r="C272" s="83"/>
      <c r="D272" s="80">
        <f>(0.8*2+0.85)*0.4</f>
        <v>0.98000000000000009</v>
      </c>
      <c r="E272" s="58" t="s">
        <v>12</v>
      </c>
      <c r="F272" s="59"/>
      <c r="G272" s="60">
        <f t="shared" si="52"/>
        <v>0</v>
      </c>
    </row>
    <row r="273" spans="1:7">
      <c r="A273" s="16" t="s">
        <v>450</v>
      </c>
      <c r="B273" s="83" t="s">
        <v>670</v>
      </c>
      <c r="C273" s="83"/>
      <c r="D273" s="80">
        <f>(0.8*2.1)+((1.7*2.6)-(0.9*2.1))</f>
        <v>4.21</v>
      </c>
      <c r="E273" s="58" t="s">
        <v>12</v>
      </c>
      <c r="F273" s="59"/>
      <c r="G273" s="60">
        <f t="shared" si="52"/>
        <v>0</v>
      </c>
    </row>
    <row r="274" spans="1:7">
      <c r="A274" s="16" t="s">
        <v>451</v>
      </c>
      <c r="B274" s="83" t="s">
        <v>671</v>
      </c>
      <c r="C274" s="83"/>
      <c r="D274" s="80">
        <f>(4.5+2)*2*0.4</f>
        <v>5.2</v>
      </c>
      <c r="E274" s="58" t="s">
        <v>12</v>
      </c>
      <c r="F274" s="59"/>
      <c r="G274" s="60">
        <f t="shared" si="52"/>
        <v>0</v>
      </c>
    </row>
    <row r="275" spans="1:7">
      <c r="A275" s="16" t="s">
        <v>452</v>
      </c>
      <c r="B275" s="83" t="s">
        <v>672</v>
      </c>
      <c r="C275" s="83"/>
      <c r="D275" s="80">
        <f>((4.5+2)*2*2.6-(2*0.6*0.8+0.9*2.1))</f>
        <v>30.950000000000003</v>
      </c>
      <c r="E275" s="58" t="s">
        <v>12</v>
      </c>
      <c r="F275" s="59"/>
      <c r="G275" s="60">
        <f t="shared" si="52"/>
        <v>0</v>
      </c>
    </row>
    <row r="276" spans="1:7">
      <c r="A276" s="16" t="s">
        <v>453</v>
      </c>
      <c r="B276" s="83" t="s">
        <v>173</v>
      </c>
      <c r="C276" s="83"/>
      <c r="D276" s="80">
        <f>((4.5+2)*2+(0.8*2))*0.2*2</f>
        <v>5.84</v>
      </c>
      <c r="E276" s="58" t="s">
        <v>12</v>
      </c>
      <c r="F276" s="59"/>
      <c r="G276" s="60">
        <f t="shared" si="52"/>
        <v>0</v>
      </c>
    </row>
    <row r="277" spans="1:7">
      <c r="A277" s="16" t="s">
        <v>454</v>
      </c>
      <c r="B277" s="83" t="s">
        <v>673</v>
      </c>
      <c r="C277" s="83"/>
      <c r="D277" s="80">
        <f>(D273+D275+D276+D279+D282*2)</f>
        <v>85.06</v>
      </c>
      <c r="E277" s="58" t="s">
        <v>12</v>
      </c>
      <c r="F277" s="59"/>
      <c r="G277" s="60">
        <f t="shared" si="52"/>
        <v>0</v>
      </c>
    </row>
    <row r="278" spans="1:7">
      <c r="A278" s="16" t="s">
        <v>455</v>
      </c>
      <c r="B278" s="83" t="s">
        <v>106</v>
      </c>
      <c r="C278" s="83"/>
      <c r="D278" s="80">
        <f>13*2+2.6*4+2.1*6+0.9*4+0.6*3+1.2*4+0.8*8</f>
        <v>65.599999999999994</v>
      </c>
      <c r="E278" s="58" t="s">
        <v>34</v>
      </c>
      <c r="F278" s="59"/>
      <c r="G278" s="60">
        <f t="shared" si="52"/>
        <v>0</v>
      </c>
    </row>
    <row r="279" spans="1:7">
      <c r="A279" s="16" t="s">
        <v>456</v>
      </c>
      <c r="B279" s="83" t="s">
        <v>674</v>
      </c>
      <c r="C279" s="83"/>
      <c r="D279" s="80">
        <f>2.6*5.1</f>
        <v>13.26</v>
      </c>
      <c r="E279" s="58" t="s">
        <v>12</v>
      </c>
      <c r="F279" s="59"/>
      <c r="G279" s="60">
        <f t="shared" si="52"/>
        <v>0</v>
      </c>
    </row>
    <row r="280" spans="1:7" ht="45.75" customHeight="1">
      <c r="A280" s="82" t="s">
        <v>457</v>
      </c>
      <c r="B280" s="83" t="s">
        <v>212</v>
      </c>
      <c r="C280" s="83"/>
      <c r="D280" s="80">
        <f>2.6*5.1+0.15*2*(5.1+2.6)+0.2*2*(5.1+2.6)</f>
        <v>18.649999999999999</v>
      </c>
      <c r="E280" s="58" t="s">
        <v>12</v>
      </c>
      <c r="F280" s="59"/>
      <c r="G280" s="60">
        <f t="shared" si="52"/>
        <v>0</v>
      </c>
    </row>
    <row r="281" spans="1:7">
      <c r="A281" s="16" t="s">
        <v>458</v>
      </c>
      <c r="B281" s="83" t="s">
        <v>676</v>
      </c>
      <c r="C281" s="83"/>
      <c r="D281" s="80">
        <f>9+4</f>
        <v>13</v>
      </c>
      <c r="E281" s="58" t="s">
        <v>34</v>
      </c>
      <c r="F281" s="59"/>
      <c r="G281" s="60">
        <f t="shared" si="52"/>
        <v>0</v>
      </c>
    </row>
    <row r="282" spans="1:7" ht="22.5" customHeight="1">
      <c r="A282" s="82" t="s">
        <v>459</v>
      </c>
      <c r="B282" s="83" t="s">
        <v>675</v>
      </c>
      <c r="C282" s="83"/>
      <c r="D282" s="64">
        <f>(5.1+2.6)*2</f>
        <v>15.399999999999999</v>
      </c>
      <c r="E282" s="58" t="s">
        <v>34</v>
      </c>
      <c r="F282" s="59"/>
      <c r="G282" s="60">
        <f t="shared" si="52"/>
        <v>0</v>
      </c>
    </row>
    <row r="283" spans="1:7">
      <c r="A283" s="16" t="s">
        <v>460</v>
      </c>
      <c r="B283" s="83" t="s">
        <v>38</v>
      </c>
      <c r="C283" s="83"/>
      <c r="D283" s="80">
        <f>D282-0.6</f>
        <v>14.799999999999999</v>
      </c>
      <c r="E283" s="58" t="s">
        <v>34</v>
      </c>
      <c r="F283" s="59"/>
      <c r="G283" s="60">
        <f t="shared" si="52"/>
        <v>0</v>
      </c>
    </row>
    <row r="284" spans="1:7">
      <c r="A284" s="16" t="s">
        <v>461</v>
      </c>
      <c r="B284" s="83" t="s">
        <v>178</v>
      </c>
      <c r="C284" s="83"/>
      <c r="D284" s="80">
        <f>D277</f>
        <v>85.06</v>
      </c>
      <c r="E284" s="58" t="s">
        <v>12</v>
      </c>
      <c r="F284" s="59"/>
      <c r="G284" s="60">
        <f t="shared" si="52"/>
        <v>0</v>
      </c>
    </row>
    <row r="285" spans="1:7" ht="22.5" customHeight="1">
      <c r="A285" s="82" t="s">
        <v>462</v>
      </c>
      <c r="B285" s="83" t="s">
        <v>677</v>
      </c>
      <c r="C285" s="83"/>
      <c r="D285" s="62">
        <v>2</v>
      </c>
      <c r="E285" s="68" t="s">
        <v>13</v>
      </c>
      <c r="F285" s="59"/>
      <c r="G285" s="69">
        <f t="shared" ref="G285" si="53">D285*F285</f>
        <v>0</v>
      </c>
    </row>
    <row r="286" spans="1:7">
      <c r="A286" s="16" t="s">
        <v>463</v>
      </c>
      <c r="B286" s="83" t="s">
        <v>678</v>
      </c>
      <c r="C286" s="83"/>
      <c r="D286" s="80">
        <f>0.6*0.8*2*10.76</f>
        <v>10.329599999999999</v>
      </c>
      <c r="E286" s="79" t="s">
        <v>125</v>
      </c>
      <c r="F286" s="59"/>
      <c r="G286" s="60">
        <f t="shared" ref="G286:G295" si="54">D286*F286</f>
        <v>0</v>
      </c>
    </row>
    <row r="287" spans="1:7">
      <c r="A287" s="16" t="s">
        <v>464</v>
      </c>
      <c r="B287" s="83" t="s">
        <v>679</v>
      </c>
      <c r="C287" s="83"/>
      <c r="D287" s="80">
        <f>0.6*0.8*2*10.76</f>
        <v>10.329599999999999</v>
      </c>
      <c r="E287" s="79" t="s">
        <v>125</v>
      </c>
      <c r="F287" s="59"/>
      <c r="G287" s="60">
        <f t="shared" si="54"/>
        <v>0</v>
      </c>
    </row>
    <row r="288" spans="1:7">
      <c r="A288" s="16" t="s">
        <v>465</v>
      </c>
      <c r="B288" s="83" t="s">
        <v>681</v>
      </c>
      <c r="C288" s="83"/>
      <c r="D288" s="62">
        <f>4.5*2</f>
        <v>9</v>
      </c>
      <c r="E288" s="58" t="s">
        <v>12</v>
      </c>
      <c r="F288" s="59"/>
      <c r="G288" s="60">
        <f t="shared" si="54"/>
        <v>0</v>
      </c>
    </row>
    <row r="289" spans="1:7">
      <c r="A289" s="16" t="s">
        <v>466</v>
      </c>
      <c r="B289" s="83" t="s">
        <v>680</v>
      </c>
      <c r="C289" s="83"/>
      <c r="D289" s="62">
        <f>(1.7+2.4)*2-0.9*2</f>
        <v>6.3999999999999995</v>
      </c>
      <c r="E289" s="58" t="s">
        <v>34</v>
      </c>
      <c r="F289" s="59"/>
      <c r="G289" s="60">
        <f t="shared" si="54"/>
        <v>0</v>
      </c>
    </row>
    <row r="290" spans="1:7">
      <c r="A290" s="16" t="s">
        <v>467</v>
      </c>
      <c r="B290" s="83" t="s">
        <v>777</v>
      </c>
      <c r="C290" s="83"/>
      <c r="D290" s="80">
        <f>2.1*(1.7+2)*2+0.8*2.1*2+0.85*0.5-(0.9*2.1+0.8*0.6)</f>
        <v>16.955000000000002</v>
      </c>
      <c r="E290" s="58" t="s">
        <v>12</v>
      </c>
      <c r="F290" s="59"/>
      <c r="G290" s="60">
        <f t="shared" si="54"/>
        <v>0</v>
      </c>
    </row>
    <row r="291" spans="1:7" ht="25.5" customHeight="1">
      <c r="A291" s="82" t="s">
        <v>468</v>
      </c>
      <c r="B291" s="83" t="s">
        <v>75</v>
      </c>
      <c r="C291" s="83"/>
      <c r="D291" s="62">
        <v>1</v>
      </c>
      <c r="E291" s="68" t="s">
        <v>53</v>
      </c>
      <c r="F291" s="59"/>
      <c r="G291" s="60">
        <f t="shared" si="54"/>
        <v>0</v>
      </c>
    </row>
    <row r="292" spans="1:7" ht="25.5" customHeight="1">
      <c r="A292" s="82" t="s">
        <v>469</v>
      </c>
      <c r="B292" s="83" t="s">
        <v>742</v>
      </c>
      <c r="C292" s="83"/>
      <c r="D292" s="62">
        <v>1</v>
      </c>
      <c r="E292" s="68" t="s">
        <v>53</v>
      </c>
      <c r="F292" s="59"/>
      <c r="G292" s="60">
        <f t="shared" si="54"/>
        <v>0</v>
      </c>
    </row>
    <row r="293" spans="1:7" ht="25.5" customHeight="1">
      <c r="A293" s="82" t="s">
        <v>743</v>
      </c>
      <c r="B293" s="83" t="s">
        <v>77</v>
      </c>
      <c r="C293" s="83"/>
      <c r="D293" s="62">
        <v>1</v>
      </c>
      <c r="E293" s="68" t="s">
        <v>53</v>
      </c>
      <c r="F293" s="59"/>
      <c r="G293" s="60">
        <f t="shared" ref="G293" si="55">D293*F293</f>
        <v>0</v>
      </c>
    </row>
    <row r="294" spans="1:7">
      <c r="A294" s="82" t="s">
        <v>778</v>
      </c>
      <c r="B294" s="83" t="s">
        <v>780</v>
      </c>
      <c r="C294" s="83"/>
      <c r="D294" s="62">
        <v>2</v>
      </c>
      <c r="E294" s="68" t="s">
        <v>53</v>
      </c>
      <c r="F294" s="59"/>
      <c r="G294" s="60">
        <f t="shared" ref="G294" si="56">D294*F294</f>
        <v>0</v>
      </c>
    </row>
    <row r="295" spans="1:7" ht="15.75" thickBot="1">
      <c r="A295" s="82" t="s">
        <v>779</v>
      </c>
      <c r="B295" s="83" t="s">
        <v>166</v>
      </c>
      <c r="C295" s="83"/>
      <c r="D295" s="80">
        <v>1</v>
      </c>
      <c r="E295" s="58" t="s">
        <v>175</v>
      </c>
      <c r="F295" s="59"/>
      <c r="G295" s="60">
        <f t="shared" si="54"/>
        <v>0</v>
      </c>
    </row>
    <row r="296" spans="1:7" ht="15.75" thickBot="1">
      <c r="A296" s="15" t="s">
        <v>425</v>
      </c>
      <c r="B296" s="84" t="s">
        <v>476</v>
      </c>
      <c r="C296" s="84"/>
      <c r="D296" s="84"/>
      <c r="E296" s="84"/>
      <c r="F296" s="52"/>
      <c r="G296" s="45">
        <f>SUM(G297:G329)</f>
        <v>0</v>
      </c>
    </row>
    <row r="297" spans="1:7">
      <c r="A297" s="16" t="s">
        <v>426</v>
      </c>
      <c r="B297" s="85" t="s">
        <v>172</v>
      </c>
      <c r="C297" s="85"/>
      <c r="D297" s="80">
        <v>1</v>
      </c>
      <c r="E297" s="58" t="s">
        <v>10</v>
      </c>
      <c r="F297" s="59"/>
      <c r="G297" s="60">
        <f>D297*F297</f>
        <v>0</v>
      </c>
    </row>
    <row r="298" spans="1:7" ht="22.5" customHeight="1">
      <c r="A298" s="82" t="s">
        <v>427</v>
      </c>
      <c r="B298" s="83" t="s">
        <v>664</v>
      </c>
      <c r="C298" s="83"/>
      <c r="D298" s="80">
        <f>((4.5+2)*2+0.8*2)*0.65*0.45</f>
        <v>4.2705000000000002</v>
      </c>
      <c r="E298" s="68" t="s">
        <v>16</v>
      </c>
      <c r="F298" s="59"/>
      <c r="G298" s="60">
        <f t="shared" ref="G298:G329" si="57">D298*F298</f>
        <v>0</v>
      </c>
    </row>
    <row r="299" spans="1:7">
      <c r="A299" s="16" t="s">
        <v>428</v>
      </c>
      <c r="B299" s="83" t="s">
        <v>682</v>
      </c>
      <c r="C299" s="83"/>
      <c r="D299" s="80">
        <f>D298*1.25</f>
        <v>5.3381249999999998</v>
      </c>
      <c r="E299" s="68" t="s">
        <v>16</v>
      </c>
      <c r="F299" s="59"/>
      <c r="G299" s="60">
        <f t="shared" si="57"/>
        <v>0</v>
      </c>
    </row>
    <row r="300" spans="1:7">
      <c r="A300" s="16" t="s">
        <v>470</v>
      </c>
      <c r="B300" s="83" t="s">
        <v>500</v>
      </c>
      <c r="C300" s="83"/>
      <c r="D300" s="80">
        <f>D298-D303-D306*0.1-D308*0.15</f>
        <v>1.7500000000000002</v>
      </c>
      <c r="E300" s="68" t="s">
        <v>16</v>
      </c>
      <c r="F300" s="59"/>
      <c r="G300" s="60">
        <f t="shared" si="57"/>
        <v>0</v>
      </c>
    </row>
    <row r="301" spans="1:7">
      <c r="A301" s="16" t="s">
        <v>471</v>
      </c>
      <c r="B301" s="83" t="s">
        <v>745</v>
      </c>
      <c r="C301" s="83"/>
      <c r="D301" s="80">
        <f>4.2*2*0.1</f>
        <v>0.84000000000000008</v>
      </c>
      <c r="E301" s="68" t="s">
        <v>16</v>
      </c>
      <c r="F301" s="70"/>
      <c r="G301" s="60">
        <f t="shared" si="57"/>
        <v>0</v>
      </c>
    </row>
    <row r="302" spans="1:7" ht="24" customHeight="1">
      <c r="A302" s="82" t="s">
        <v>536</v>
      </c>
      <c r="B302" s="83" t="s">
        <v>666</v>
      </c>
      <c r="C302" s="83"/>
      <c r="D302" s="80">
        <f>4.2*2*0.08</f>
        <v>0.67200000000000004</v>
      </c>
      <c r="E302" s="68" t="s">
        <v>16</v>
      </c>
      <c r="F302" s="59"/>
      <c r="G302" s="60">
        <f t="shared" si="57"/>
        <v>0</v>
      </c>
    </row>
    <row r="303" spans="1:7">
      <c r="A303" s="16" t="s">
        <v>537</v>
      </c>
      <c r="B303" s="83" t="s">
        <v>504</v>
      </c>
      <c r="C303" s="83"/>
      <c r="D303" s="80">
        <f>((4.5+2)*2+(0.8*2))*0.25*0.45</f>
        <v>1.6425000000000001</v>
      </c>
      <c r="E303" s="68" t="s">
        <v>16</v>
      </c>
      <c r="F303" s="59"/>
      <c r="G303" s="60">
        <f t="shared" si="57"/>
        <v>0</v>
      </c>
    </row>
    <row r="304" spans="1:7" ht="20.45" customHeight="1">
      <c r="A304" s="82" t="s">
        <v>538</v>
      </c>
      <c r="B304" s="83" t="s">
        <v>228</v>
      </c>
      <c r="C304" s="83"/>
      <c r="D304" s="64">
        <f>5.1*2.6*0.12</f>
        <v>1.5911999999999999</v>
      </c>
      <c r="E304" s="58" t="s">
        <v>16</v>
      </c>
      <c r="F304" s="59"/>
      <c r="G304" s="60">
        <f t="shared" si="57"/>
        <v>0</v>
      </c>
    </row>
    <row r="305" spans="1:7" ht="28.5" customHeight="1">
      <c r="A305" s="82" t="s">
        <v>539</v>
      </c>
      <c r="B305" s="83" t="s">
        <v>668</v>
      </c>
      <c r="C305" s="83"/>
      <c r="D305" s="64">
        <f>((4.5+2)*2+0.8*2)*0.15*0.2</f>
        <v>0.438</v>
      </c>
      <c r="E305" s="58" t="s">
        <v>16</v>
      </c>
      <c r="F305" s="59"/>
      <c r="G305" s="60">
        <f t="shared" si="57"/>
        <v>0</v>
      </c>
    </row>
    <row r="306" spans="1:7">
      <c r="A306" s="16" t="s">
        <v>540</v>
      </c>
      <c r="B306" s="83" t="s">
        <v>683</v>
      </c>
      <c r="C306" s="83"/>
      <c r="D306" s="80">
        <f>(0.8*2+0.85)*0.4</f>
        <v>0.98000000000000009</v>
      </c>
      <c r="E306" s="58" t="s">
        <v>12</v>
      </c>
      <c r="F306" s="59"/>
      <c r="G306" s="60">
        <f t="shared" si="57"/>
        <v>0</v>
      </c>
    </row>
    <row r="307" spans="1:7">
      <c r="A307" s="16" t="s">
        <v>541</v>
      </c>
      <c r="B307" s="83" t="s">
        <v>684</v>
      </c>
      <c r="C307" s="83"/>
      <c r="D307" s="80">
        <f>(0.8*2.1)+((1.7*2.6)-(0.9*2.1))</f>
        <v>4.21</v>
      </c>
      <c r="E307" s="58" t="s">
        <v>12</v>
      </c>
      <c r="F307" s="59"/>
      <c r="G307" s="60">
        <f t="shared" si="57"/>
        <v>0</v>
      </c>
    </row>
    <row r="308" spans="1:7">
      <c r="A308" s="16" t="s">
        <v>542</v>
      </c>
      <c r="B308" s="83" t="s">
        <v>637</v>
      </c>
      <c r="C308" s="83"/>
      <c r="D308" s="80">
        <f>(4.5+2)*2*0.4</f>
        <v>5.2</v>
      </c>
      <c r="E308" s="58" t="s">
        <v>12</v>
      </c>
      <c r="F308" s="59"/>
      <c r="G308" s="60">
        <f t="shared" si="57"/>
        <v>0</v>
      </c>
    </row>
    <row r="309" spans="1:7">
      <c r="A309" s="16" t="s">
        <v>543</v>
      </c>
      <c r="B309" s="83" t="s">
        <v>638</v>
      </c>
      <c r="C309" s="83"/>
      <c r="D309" s="80">
        <f>((4.5+2)*2*2.6-(2*0.6*0.8+0.9*2.1))</f>
        <v>30.950000000000003</v>
      </c>
      <c r="E309" s="58" t="s">
        <v>12</v>
      </c>
      <c r="F309" s="59"/>
      <c r="G309" s="60">
        <f t="shared" si="57"/>
        <v>0</v>
      </c>
    </row>
    <row r="310" spans="1:7">
      <c r="A310" s="16" t="s">
        <v>544</v>
      </c>
      <c r="B310" s="83" t="s">
        <v>173</v>
      </c>
      <c r="C310" s="83"/>
      <c r="D310" s="80">
        <f>((4.5+2)*2+(0.8*2))*0.2*2</f>
        <v>5.84</v>
      </c>
      <c r="E310" s="58" t="s">
        <v>12</v>
      </c>
      <c r="F310" s="59"/>
      <c r="G310" s="60">
        <f t="shared" si="57"/>
        <v>0</v>
      </c>
    </row>
    <row r="311" spans="1:7">
      <c r="A311" s="16" t="s">
        <v>545</v>
      </c>
      <c r="B311" s="83" t="s">
        <v>174</v>
      </c>
      <c r="C311" s="83"/>
      <c r="D311" s="80">
        <f>(D307+D309+D310+D313+D316*2)</f>
        <v>85.06</v>
      </c>
      <c r="E311" s="58" t="s">
        <v>12</v>
      </c>
      <c r="F311" s="59"/>
      <c r="G311" s="60">
        <f t="shared" si="57"/>
        <v>0</v>
      </c>
    </row>
    <row r="312" spans="1:7">
      <c r="A312" s="16" t="s">
        <v>546</v>
      </c>
      <c r="B312" s="83" t="s">
        <v>106</v>
      </c>
      <c r="C312" s="83"/>
      <c r="D312" s="80">
        <f>13*2+2.6*4+2.1*6+0.9*4+0.6*3+1.2*4+0.8*8</f>
        <v>65.599999999999994</v>
      </c>
      <c r="E312" s="58" t="s">
        <v>34</v>
      </c>
      <c r="F312" s="59"/>
      <c r="G312" s="60">
        <f t="shared" si="57"/>
        <v>0</v>
      </c>
    </row>
    <row r="313" spans="1:7" ht="15" customHeight="1">
      <c r="A313" s="16" t="s">
        <v>547</v>
      </c>
      <c r="B313" s="83" t="s">
        <v>674</v>
      </c>
      <c r="C313" s="83"/>
      <c r="D313" s="80">
        <f>2.6*5.1</f>
        <v>13.26</v>
      </c>
      <c r="E313" s="58" t="s">
        <v>12</v>
      </c>
      <c r="F313" s="59"/>
      <c r="G313" s="60">
        <f t="shared" si="57"/>
        <v>0</v>
      </c>
    </row>
    <row r="314" spans="1:7" ht="44.25" customHeight="1">
      <c r="A314" s="82" t="s">
        <v>548</v>
      </c>
      <c r="B314" s="83" t="s">
        <v>212</v>
      </c>
      <c r="C314" s="83"/>
      <c r="D314" s="80">
        <f>2.6*5.1+0.15*2*(5.1+2.6)+0.2*2*(5.1+2.6)</f>
        <v>18.649999999999999</v>
      </c>
      <c r="E314" s="58" t="s">
        <v>12</v>
      </c>
      <c r="F314" s="59"/>
      <c r="G314" s="60">
        <f t="shared" si="57"/>
        <v>0</v>
      </c>
    </row>
    <row r="315" spans="1:7">
      <c r="A315" s="16" t="s">
        <v>549</v>
      </c>
      <c r="B315" s="83" t="s">
        <v>676</v>
      </c>
      <c r="C315" s="83"/>
      <c r="D315" s="80">
        <f>9+4</f>
        <v>13</v>
      </c>
      <c r="E315" s="58" t="s">
        <v>34</v>
      </c>
      <c r="F315" s="59"/>
      <c r="G315" s="60">
        <f t="shared" si="57"/>
        <v>0</v>
      </c>
    </row>
    <row r="316" spans="1:7" ht="24" customHeight="1">
      <c r="A316" s="82" t="s">
        <v>550</v>
      </c>
      <c r="B316" s="83" t="s">
        <v>675</v>
      </c>
      <c r="C316" s="83"/>
      <c r="D316" s="64">
        <f>(5.1+2.6)*2</f>
        <v>15.399999999999999</v>
      </c>
      <c r="E316" s="58" t="s">
        <v>34</v>
      </c>
      <c r="F316" s="59"/>
      <c r="G316" s="60">
        <f t="shared" si="57"/>
        <v>0</v>
      </c>
    </row>
    <row r="317" spans="1:7">
      <c r="A317" s="16" t="s">
        <v>551</v>
      </c>
      <c r="B317" s="83" t="s">
        <v>38</v>
      </c>
      <c r="C317" s="83"/>
      <c r="D317" s="80">
        <f>D316-0.6</f>
        <v>14.799999999999999</v>
      </c>
      <c r="E317" s="58" t="s">
        <v>34</v>
      </c>
      <c r="F317" s="59"/>
      <c r="G317" s="60">
        <f t="shared" si="57"/>
        <v>0</v>
      </c>
    </row>
    <row r="318" spans="1:7">
      <c r="A318" s="16" t="s">
        <v>552</v>
      </c>
      <c r="B318" s="83" t="s">
        <v>178</v>
      </c>
      <c r="C318" s="83"/>
      <c r="D318" s="80">
        <f>D311</f>
        <v>85.06</v>
      </c>
      <c r="E318" s="58" t="s">
        <v>12</v>
      </c>
      <c r="F318" s="59"/>
      <c r="G318" s="60">
        <f t="shared" si="57"/>
        <v>0</v>
      </c>
    </row>
    <row r="319" spans="1:7" ht="32.25" customHeight="1">
      <c r="A319" s="82" t="s">
        <v>553</v>
      </c>
      <c r="B319" s="83" t="s">
        <v>677</v>
      </c>
      <c r="C319" s="83"/>
      <c r="D319" s="62">
        <v>2</v>
      </c>
      <c r="E319" s="68" t="s">
        <v>13</v>
      </c>
      <c r="F319" s="59"/>
      <c r="G319" s="69">
        <f t="shared" si="57"/>
        <v>0</v>
      </c>
    </row>
    <row r="320" spans="1:7">
      <c r="A320" s="16" t="s">
        <v>554</v>
      </c>
      <c r="B320" s="83" t="s">
        <v>678</v>
      </c>
      <c r="C320" s="83"/>
      <c r="D320" s="80">
        <f>0.6*0.8*2*10.76</f>
        <v>10.329599999999999</v>
      </c>
      <c r="E320" s="79" t="s">
        <v>125</v>
      </c>
      <c r="F320" s="59"/>
      <c r="G320" s="60">
        <f t="shared" si="57"/>
        <v>0</v>
      </c>
    </row>
    <row r="321" spans="1:7">
      <c r="A321" s="16" t="s">
        <v>555</v>
      </c>
      <c r="B321" s="83" t="s">
        <v>679</v>
      </c>
      <c r="C321" s="83"/>
      <c r="D321" s="80">
        <f>0.6*0.8*2*10.76</f>
        <v>10.329599999999999</v>
      </c>
      <c r="E321" s="79" t="s">
        <v>125</v>
      </c>
      <c r="F321" s="59"/>
      <c r="G321" s="60">
        <f t="shared" si="57"/>
        <v>0</v>
      </c>
    </row>
    <row r="322" spans="1:7">
      <c r="A322" s="16" t="s">
        <v>556</v>
      </c>
      <c r="B322" s="83" t="s">
        <v>685</v>
      </c>
      <c r="C322" s="83"/>
      <c r="D322" s="62">
        <f>4.5*2</f>
        <v>9</v>
      </c>
      <c r="E322" s="58" t="s">
        <v>12</v>
      </c>
      <c r="F322" s="59"/>
      <c r="G322" s="60">
        <f t="shared" si="57"/>
        <v>0</v>
      </c>
    </row>
    <row r="323" spans="1:7">
      <c r="A323" s="16" t="s">
        <v>557</v>
      </c>
      <c r="B323" s="83" t="s">
        <v>199</v>
      </c>
      <c r="C323" s="83"/>
      <c r="D323" s="62">
        <f>(1.7+2.4)*2-0.9*2</f>
        <v>6.3999999999999995</v>
      </c>
      <c r="E323" s="58" t="s">
        <v>34</v>
      </c>
      <c r="F323" s="59"/>
      <c r="G323" s="60">
        <f t="shared" si="57"/>
        <v>0</v>
      </c>
    </row>
    <row r="324" spans="1:7">
      <c r="A324" s="16" t="s">
        <v>558</v>
      </c>
      <c r="B324" s="83" t="s">
        <v>229</v>
      </c>
      <c r="C324" s="83"/>
      <c r="D324" s="80">
        <f>2.1*(1.7+2)*2+0.8*2.1*2+0.85*0.5-(0.9*2.1+0.8*0.6)</f>
        <v>16.955000000000002</v>
      </c>
      <c r="E324" s="58" t="s">
        <v>12</v>
      </c>
      <c r="F324" s="59"/>
      <c r="G324" s="60">
        <f t="shared" si="57"/>
        <v>0</v>
      </c>
    </row>
    <row r="325" spans="1:7" ht="22.5" customHeight="1">
      <c r="A325" s="82" t="s">
        <v>559</v>
      </c>
      <c r="B325" s="83" t="s">
        <v>75</v>
      </c>
      <c r="C325" s="83"/>
      <c r="D325" s="62">
        <v>1</v>
      </c>
      <c r="E325" s="68" t="s">
        <v>53</v>
      </c>
      <c r="F325" s="59"/>
      <c r="G325" s="60">
        <f t="shared" si="57"/>
        <v>0</v>
      </c>
    </row>
    <row r="326" spans="1:7" ht="22.5" customHeight="1">
      <c r="A326" s="82" t="s">
        <v>560</v>
      </c>
      <c r="B326" s="83" t="s">
        <v>742</v>
      </c>
      <c r="C326" s="83"/>
      <c r="D326" s="62">
        <v>1</v>
      </c>
      <c r="E326" s="68" t="s">
        <v>53</v>
      </c>
      <c r="F326" s="59"/>
      <c r="G326" s="60">
        <f t="shared" si="57"/>
        <v>0</v>
      </c>
    </row>
    <row r="327" spans="1:7" ht="22.5" customHeight="1">
      <c r="A327" s="82" t="s">
        <v>744</v>
      </c>
      <c r="B327" s="83" t="s">
        <v>77</v>
      </c>
      <c r="C327" s="83"/>
      <c r="D327" s="62">
        <v>1</v>
      </c>
      <c r="E327" s="68" t="s">
        <v>53</v>
      </c>
      <c r="F327" s="59"/>
      <c r="G327" s="60">
        <f t="shared" si="57"/>
        <v>0</v>
      </c>
    </row>
    <row r="328" spans="1:7">
      <c r="A328" s="82" t="s">
        <v>781</v>
      </c>
      <c r="B328" s="83" t="s">
        <v>780</v>
      </c>
      <c r="C328" s="83"/>
      <c r="D328" s="62">
        <v>2</v>
      </c>
      <c r="E328" s="68" t="s">
        <v>53</v>
      </c>
      <c r="F328" s="59"/>
      <c r="G328" s="60">
        <f t="shared" si="57"/>
        <v>0</v>
      </c>
    </row>
    <row r="329" spans="1:7" ht="22.5" customHeight="1">
      <c r="A329" s="82" t="s">
        <v>782</v>
      </c>
      <c r="B329" s="83" t="s">
        <v>686</v>
      </c>
      <c r="C329" s="83"/>
      <c r="D329" s="80">
        <v>1</v>
      </c>
      <c r="E329" s="58" t="s">
        <v>175</v>
      </c>
      <c r="F329" s="59"/>
      <c r="G329" s="60">
        <f t="shared" si="57"/>
        <v>0</v>
      </c>
    </row>
    <row r="330" spans="1:7" ht="15" customHeight="1" thickBot="1">
      <c r="A330" s="11" t="s">
        <v>429</v>
      </c>
      <c r="B330" s="88" t="s">
        <v>127</v>
      </c>
      <c r="C330" s="88"/>
      <c r="D330" s="88"/>
      <c r="E330" s="88"/>
      <c r="F330" s="88"/>
      <c r="G330" s="12">
        <f>SUM(G331:G335)</f>
        <v>0</v>
      </c>
    </row>
    <row r="331" spans="1:7" ht="15" customHeight="1">
      <c r="A331" s="53" t="s">
        <v>430</v>
      </c>
      <c r="B331" s="83" t="s">
        <v>129</v>
      </c>
      <c r="C331" s="83"/>
      <c r="D331" s="62">
        <v>208.43</v>
      </c>
      <c r="E331" s="58" t="s">
        <v>16</v>
      </c>
      <c r="F331" s="61"/>
      <c r="G331" s="60">
        <f>D331*F331</f>
        <v>0</v>
      </c>
    </row>
    <row r="332" spans="1:7" ht="22.9" customHeight="1">
      <c r="A332" s="56" t="s">
        <v>431</v>
      </c>
      <c r="B332" s="83" t="s">
        <v>131</v>
      </c>
      <c r="C332" s="83"/>
      <c r="D332" s="80">
        <v>2084.3200000000002</v>
      </c>
      <c r="E332" s="58" t="s">
        <v>12</v>
      </c>
      <c r="F332" s="59"/>
      <c r="G332" s="60">
        <f t="shared" ref="G332" si="58">D332*F332</f>
        <v>0</v>
      </c>
    </row>
    <row r="333" spans="1:7" ht="23.25" customHeight="1">
      <c r="A333" s="56" t="s">
        <v>432</v>
      </c>
      <c r="B333" s="83" t="s">
        <v>133</v>
      </c>
      <c r="C333" s="83"/>
      <c r="D333" s="80">
        <v>26</v>
      </c>
      <c r="E333" s="58" t="s">
        <v>13</v>
      </c>
      <c r="F333" s="59"/>
      <c r="G333" s="60">
        <f>D333*F333</f>
        <v>0</v>
      </c>
    </row>
    <row r="334" spans="1:7" ht="24.75" customHeight="1">
      <c r="A334" s="56" t="s">
        <v>561</v>
      </c>
      <c r="B334" s="83" t="s">
        <v>134</v>
      </c>
      <c r="C334" s="83"/>
      <c r="D334" s="80">
        <v>48</v>
      </c>
      <c r="E334" s="58" t="s">
        <v>13</v>
      </c>
      <c r="F334" s="59"/>
      <c r="G334" s="60">
        <f>D334*F334</f>
        <v>0</v>
      </c>
    </row>
    <row r="335" spans="1:7" ht="25.5" customHeight="1">
      <c r="A335" s="56" t="s">
        <v>562</v>
      </c>
      <c r="B335" s="83" t="s">
        <v>135</v>
      </c>
      <c r="C335" s="83"/>
      <c r="D335" s="80">
        <v>17</v>
      </c>
      <c r="E335" s="58" t="s">
        <v>13</v>
      </c>
      <c r="F335" s="59"/>
      <c r="G335" s="60">
        <f>D335*F335</f>
        <v>0</v>
      </c>
    </row>
    <row r="336" spans="1:7" ht="15" customHeight="1" thickBot="1">
      <c r="A336" s="11" t="s">
        <v>433</v>
      </c>
      <c r="B336" s="94" t="s">
        <v>137</v>
      </c>
      <c r="C336" s="94"/>
      <c r="D336" s="94"/>
      <c r="E336" s="94"/>
      <c r="F336" s="94"/>
      <c r="G336" s="12">
        <f>SUM(G337:G339)</f>
        <v>0</v>
      </c>
    </row>
    <row r="337" spans="1:7" ht="45.75" customHeight="1">
      <c r="A337" s="82" t="s">
        <v>434</v>
      </c>
      <c r="B337" s="83" t="s">
        <v>139</v>
      </c>
      <c r="C337" s="83"/>
      <c r="D337" s="62">
        <v>2</v>
      </c>
      <c r="E337" s="58" t="s">
        <v>13</v>
      </c>
      <c r="F337" s="59"/>
      <c r="G337" s="60">
        <f>D337*F337</f>
        <v>0</v>
      </c>
    </row>
    <row r="338" spans="1:7" ht="48" customHeight="1">
      <c r="A338" s="82" t="s">
        <v>472</v>
      </c>
      <c r="B338" s="83" t="s">
        <v>687</v>
      </c>
      <c r="C338" s="83"/>
      <c r="D338" s="62">
        <v>1</v>
      </c>
      <c r="E338" s="58" t="s">
        <v>10</v>
      </c>
      <c r="F338" s="61"/>
      <c r="G338" s="60">
        <f>D338*F338</f>
        <v>0</v>
      </c>
    </row>
    <row r="339" spans="1:7" ht="25.5" customHeight="1">
      <c r="A339" s="82" t="s">
        <v>473</v>
      </c>
      <c r="B339" s="83" t="s">
        <v>142</v>
      </c>
      <c r="C339" s="83"/>
      <c r="D339" s="62">
        <v>45</v>
      </c>
      <c r="E339" s="58" t="s">
        <v>13</v>
      </c>
      <c r="F339" s="61"/>
      <c r="G339" s="60">
        <f t="shared" ref="G339" si="59">D339*F339</f>
        <v>0</v>
      </c>
    </row>
    <row r="340" spans="1:7" ht="15" customHeight="1" thickBot="1">
      <c r="A340" s="11" t="s">
        <v>474</v>
      </c>
      <c r="B340" s="94" t="s">
        <v>143</v>
      </c>
      <c r="C340" s="94"/>
      <c r="D340" s="94"/>
      <c r="E340" s="94"/>
      <c r="F340" s="94"/>
      <c r="G340" s="12">
        <f>SUM(G341:G403)</f>
        <v>0</v>
      </c>
    </row>
    <row r="341" spans="1:7" ht="15" customHeight="1">
      <c r="A341" s="53" t="s">
        <v>475</v>
      </c>
      <c r="B341" s="83" t="s">
        <v>728</v>
      </c>
      <c r="C341" s="83"/>
      <c r="D341" s="80">
        <v>47</v>
      </c>
      <c r="E341" s="58" t="s">
        <v>13</v>
      </c>
      <c r="F341" s="61"/>
      <c r="G341" s="60">
        <f>+F341*D341</f>
        <v>0</v>
      </c>
    </row>
    <row r="342" spans="1:7" ht="15" customHeight="1">
      <c r="A342" s="53" t="s">
        <v>563</v>
      </c>
      <c r="B342" s="83" t="s">
        <v>729</v>
      </c>
      <c r="C342" s="83"/>
      <c r="D342" s="80">
        <v>4</v>
      </c>
      <c r="E342" s="58" t="s">
        <v>13</v>
      </c>
      <c r="F342" s="61"/>
      <c r="G342" s="60">
        <f>+F342*D342</f>
        <v>0</v>
      </c>
    </row>
    <row r="343" spans="1:7">
      <c r="A343" s="53" t="s">
        <v>564</v>
      </c>
      <c r="B343" s="83" t="s">
        <v>730</v>
      </c>
      <c r="C343" s="83"/>
      <c r="D343" s="80">
        <v>8</v>
      </c>
      <c r="E343" s="58" t="s">
        <v>13</v>
      </c>
      <c r="F343" s="61"/>
      <c r="G343" s="60">
        <f>+F343*D343</f>
        <v>0</v>
      </c>
    </row>
    <row r="344" spans="1:7">
      <c r="A344" s="53" t="s">
        <v>565</v>
      </c>
      <c r="B344" s="83" t="s">
        <v>731</v>
      </c>
      <c r="C344" s="83"/>
      <c r="D344" s="80">
        <v>2</v>
      </c>
      <c r="E344" s="58" t="s">
        <v>13</v>
      </c>
      <c r="F344" s="61"/>
      <c r="G344" s="60">
        <f>+F344*D344</f>
        <v>0</v>
      </c>
    </row>
    <row r="345" spans="1:7">
      <c r="A345" s="53" t="s">
        <v>566</v>
      </c>
      <c r="B345" s="83" t="s">
        <v>732</v>
      </c>
      <c r="C345" s="83"/>
      <c r="D345" s="80">
        <v>222</v>
      </c>
      <c r="E345" s="58" t="s">
        <v>13</v>
      </c>
      <c r="F345" s="61"/>
      <c r="G345" s="60">
        <f t="shared" ref="G345:G395" si="60">+F345*D345</f>
        <v>0</v>
      </c>
    </row>
    <row r="346" spans="1:7">
      <c r="A346" s="53" t="s">
        <v>567</v>
      </c>
      <c r="B346" s="83" t="s">
        <v>733</v>
      </c>
      <c r="C346" s="83"/>
      <c r="D346" s="80">
        <v>35</v>
      </c>
      <c r="E346" s="58" t="s">
        <v>13</v>
      </c>
      <c r="F346" s="61"/>
      <c r="G346" s="60">
        <f t="shared" si="60"/>
        <v>0</v>
      </c>
    </row>
    <row r="347" spans="1:7">
      <c r="A347" s="53" t="s">
        <v>568</v>
      </c>
      <c r="B347" s="83" t="s">
        <v>734</v>
      </c>
      <c r="C347" s="83"/>
      <c r="D347" s="80">
        <v>1</v>
      </c>
      <c r="E347" s="58" t="s">
        <v>53</v>
      </c>
      <c r="F347" s="61"/>
      <c r="G347" s="60">
        <f t="shared" si="60"/>
        <v>0</v>
      </c>
    </row>
    <row r="348" spans="1:7">
      <c r="A348" s="53" t="s">
        <v>569</v>
      </c>
      <c r="B348" s="83" t="s">
        <v>735</v>
      </c>
      <c r="C348" s="83"/>
      <c r="D348" s="80">
        <v>145</v>
      </c>
      <c r="E348" s="58" t="s">
        <v>13</v>
      </c>
      <c r="F348" s="61"/>
      <c r="G348" s="60">
        <f t="shared" si="60"/>
        <v>0</v>
      </c>
    </row>
    <row r="349" spans="1:7" ht="24" customHeight="1">
      <c r="A349" s="56" t="s">
        <v>570</v>
      </c>
      <c r="B349" s="83" t="s">
        <v>736</v>
      </c>
      <c r="C349" s="83"/>
      <c r="D349" s="80">
        <v>5</v>
      </c>
      <c r="E349" s="58" t="s">
        <v>13</v>
      </c>
      <c r="F349" s="61"/>
      <c r="G349" s="60">
        <f t="shared" si="60"/>
        <v>0</v>
      </c>
    </row>
    <row r="350" spans="1:7">
      <c r="A350" s="53" t="s">
        <v>571</v>
      </c>
      <c r="B350" s="83" t="s">
        <v>737</v>
      </c>
      <c r="C350" s="83"/>
      <c r="D350" s="80">
        <v>2</v>
      </c>
      <c r="E350" s="58" t="s">
        <v>13</v>
      </c>
      <c r="F350" s="61"/>
      <c r="G350" s="60">
        <f t="shared" si="60"/>
        <v>0</v>
      </c>
    </row>
    <row r="351" spans="1:7">
      <c r="A351" s="53" t="s">
        <v>572</v>
      </c>
      <c r="B351" s="83" t="s">
        <v>688</v>
      </c>
      <c r="C351" s="83"/>
      <c r="D351" s="80">
        <v>3</v>
      </c>
      <c r="E351" s="58" t="s">
        <v>13</v>
      </c>
      <c r="F351" s="61"/>
      <c r="G351" s="60">
        <f t="shared" si="60"/>
        <v>0</v>
      </c>
    </row>
    <row r="352" spans="1:7">
      <c r="A352" s="53" t="s">
        <v>573</v>
      </c>
      <c r="B352" s="83" t="s">
        <v>689</v>
      </c>
      <c r="C352" s="83"/>
      <c r="D352" s="80">
        <v>92</v>
      </c>
      <c r="E352" s="58" t="s">
        <v>13</v>
      </c>
      <c r="F352" s="61"/>
      <c r="G352" s="60">
        <f t="shared" si="60"/>
        <v>0</v>
      </c>
    </row>
    <row r="353" spans="1:7">
      <c r="A353" s="53" t="s">
        <v>574</v>
      </c>
      <c r="B353" s="83" t="s">
        <v>690</v>
      </c>
      <c r="C353" s="83"/>
      <c r="D353" s="80">
        <v>3</v>
      </c>
      <c r="E353" s="58" t="s">
        <v>13</v>
      </c>
      <c r="F353" s="61"/>
      <c r="G353" s="60">
        <f t="shared" si="60"/>
        <v>0</v>
      </c>
    </row>
    <row r="354" spans="1:7" ht="27" customHeight="1">
      <c r="A354" s="56" t="s">
        <v>575</v>
      </c>
      <c r="B354" s="83" t="s">
        <v>738</v>
      </c>
      <c r="C354" s="83"/>
      <c r="D354" s="80">
        <v>1</v>
      </c>
      <c r="E354" s="58" t="s">
        <v>13</v>
      </c>
      <c r="F354" s="61"/>
      <c r="G354" s="60">
        <f t="shared" si="60"/>
        <v>0</v>
      </c>
    </row>
    <row r="355" spans="1:7">
      <c r="A355" s="53" t="s">
        <v>576</v>
      </c>
      <c r="B355" s="83" t="s">
        <v>691</v>
      </c>
      <c r="C355" s="83"/>
      <c r="D355" s="80">
        <v>33</v>
      </c>
      <c r="E355" s="58" t="s">
        <v>13</v>
      </c>
      <c r="F355" s="61"/>
      <c r="G355" s="60">
        <f t="shared" si="60"/>
        <v>0</v>
      </c>
    </row>
    <row r="356" spans="1:7">
      <c r="A356" s="53" t="s">
        <v>577</v>
      </c>
      <c r="B356" s="83" t="s">
        <v>692</v>
      </c>
      <c r="C356" s="83"/>
      <c r="D356" s="80">
        <v>92</v>
      </c>
      <c r="E356" s="58" t="s">
        <v>13</v>
      </c>
      <c r="F356" s="61"/>
      <c r="G356" s="60">
        <f t="shared" si="60"/>
        <v>0</v>
      </c>
    </row>
    <row r="357" spans="1:7">
      <c r="A357" s="53" t="s">
        <v>578</v>
      </c>
      <c r="B357" s="83" t="s">
        <v>693</v>
      </c>
      <c r="C357" s="83"/>
      <c r="D357" s="80">
        <v>1</v>
      </c>
      <c r="E357" s="58" t="s">
        <v>13</v>
      </c>
      <c r="F357" s="61"/>
      <c r="G357" s="60">
        <f t="shared" si="60"/>
        <v>0</v>
      </c>
    </row>
    <row r="358" spans="1:7">
      <c r="A358" s="53" t="s">
        <v>579</v>
      </c>
      <c r="B358" s="83" t="s">
        <v>694</v>
      </c>
      <c r="C358" s="83"/>
      <c r="D358" s="80">
        <v>1</v>
      </c>
      <c r="E358" s="58" t="s">
        <v>13</v>
      </c>
      <c r="F358" s="61"/>
      <c r="G358" s="60">
        <f t="shared" si="60"/>
        <v>0</v>
      </c>
    </row>
    <row r="359" spans="1:7">
      <c r="A359" s="53" t="s">
        <v>580</v>
      </c>
      <c r="B359" s="83" t="s">
        <v>695</v>
      </c>
      <c r="C359" s="83"/>
      <c r="D359" s="80">
        <v>7</v>
      </c>
      <c r="E359" s="58" t="s">
        <v>13</v>
      </c>
      <c r="F359" s="61"/>
      <c r="G359" s="60">
        <f t="shared" si="60"/>
        <v>0</v>
      </c>
    </row>
    <row r="360" spans="1:7" ht="22.9" customHeight="1">
      <c r="A360" s="56" t="s">
        <v>581</v>
      </c>
      <c r="B360" s="83" t="s">
        <v>144</v>
      </c>
      <c r="C360" s="83"/>
      <c r="D360" s="80">
        <v>2</v>
      </c>
      <c r="E360" s="58" t="s">
        <v>13</v>
      </c>
      <c r="F360" s="61"/>
      <c r="G360" s="60">
        <f t="shared" si="60"/>
        <v>0</v>
      </c>
    </row>
    <row r="361" spans="1:7" ht="27" customHeight="1">
      <c r="A361" s="56" t="s">
        <v>582</v>
      </c>
      <c r="B361" s="83" t="s">
        <v>145</v>
      </c>
      <c r="C361" s="83"/>
      <c r="D361" s="80">
        <v>1</v>
      </c>
      <c r="E361" s="58" t="s">
        <v>13</v>
      </c>
      <c r="F361" s="61"/>
      <c r="G361" s="60">
        <f t="shared" si="60"/>
        <v>0</v>
      </c>
    </row>
    <row r="362" spans="1:7">
      <c r="A362" s="53" t="s">
        <v>583</v>
      </c>
      <c r="B362" s="83" t="s">
        <v>188</v>
      </c>
      <c r="C362" s="83"/>
      <c r="D362" s="80">
        <v>85</v>
      </c>
      <c r="E362" s="58" t="s">
        <v>13</v>
      </c>
      <c r="F362" s="61"/>
      <c r="G362" s="60">
        <f t="shared" si="60"/>
        <v>0</v>
      </c>
    </row>
    <row r="363" spans="1:7" ht="26.25" customHeight="1">
      <c r="A363" s="56" t="s">
        <v>584</v>
      </c>
      <c r="B363" s="83" t="s">
        <v>696</v>
      </c>
      <c r="C363" s="83"/>
      <c r="D363" s="80">
        <v>28</v>
      </c>
      <c r="E363" s="58" t="s">
        <v>13</v>
      </c>
      <c r="F363" s="61"/>
      <c r="G363" s="60">
        <f t="shared" si="60"/>
        <v>0</v>
      </c>
    </row>
    <row r="364" spans="1:7">
      <c r="A364" s="53" t="s">
        <v>585</v>
      </c>
      <c r="B364" s="83" t="s">
        <v>697</v>
      </c>
      <c r="C364" s="83"/>
      <c r="D364" s="80">
        <v>60</v>
      </c>
      <c r="E364" s="58" t="s">
        <v>13</v>
      </c>
      <c r="F364" s="61"/>
      <c r="G364" s="60">
        <f t="shared" si="60"/>
        <v>0</v>
      </c>
    </row>
    <row r="365" spans="1:7">
      <c r="A365" s="53" t="s">
        <v>586</v>
      </c>
      <c r="B365" s="83" t="s">
        <v>698</v>
      </c>
      <c r="C365" s="83"/>
      <c r="D365" s="80">
        <v>8</v>
      </c>
      <c r="E365" s="58" t="s">
        <v>13</v>
      </c>
      <c r="F365" s="61"/>
      <c r="G365" s="60">
        <f t="shared" si="60"/>
        <v>0</v>
      </c>
    </row>
    <row r="366" spans="1:7" ht="22.5" customHeight="1">
      <c r="A366" s="56" t="s">
        <v>587</v>
      </c>
      <c r="B366" s="83" t="s">
        <v>699</v>
      </c>
      <c r="C366" s="83"/>
      <c r="D366" s="80">
        <v>53</v>
      </c>
      <c r="E366" s="58" t="s">
        <v>13</v>
      </c>
      <c r="F366" s="61"/>
      <c r="G366" s="60">
        <f t="shared" si="60"/>
        <v>0</v>
      </c>
    </row>
    <row r="367" spans="1:7" ht="22.5" customHeight="1">
      <c r="A367" s="56" t="s">
        <v>588</v>
      </c>
      <c r="B367" s="83" t="s">
        <v>700</v>
      </c>
      <c r="C367" s="83"/>
      <c r="D367" s="80">
        <v>35</v>
      </c>
      <c r="E367" s="58" t="s">
        <v>13</v>
      </c>
      <c r="F367" s="61"/>
      <c r="G367" s="60">
        <f t="shared" si="60"/>
        <v>0</v>
      </c>
    </row>
    <row r="368" spans="1:7" ht="34.5" customHeight="1">
      <c r="A368" s="56" t="s">
        <v>589</v>
      </c>
      <c r="B368" s="83" t="s">
        <v>701</v>
      </c>
      <c r="C368" s="83"/>
      <c r="D368" s="80">
        <v>1</v>
      </c>
      <c r="E368" s="58" t="s">
        <v>13</v>
      </c>
      <c r="F368" s="61"/>
      <c r="G368" s="60">
        <f t="shared" si="60"/>
        <v>0</v>
      </c>
    </row>
    <row r="369" spans="1:7" ht="33.75" customHeight="1">
      <c r="A369" s="56" t="s">
        <v>590</v>
      </c>
      <c r="B369" s="83" t="s">
        <v>702</v>
      </c>
      <c r="C369" s="83"/>
      <c r="D369" s="80">
        <v>1</v>
      </c>
      <c r="E369" s="58" t="s">
        <v>13</v>
      </c>
      <c r="F369" s="61"/>
      <c r="G369" s="60">
        <f t="shared" si="60"/>
        <v>0</v>
      </c>
    </row>
    <row r="370" spans="1:7" ht="35.25" customHeight="1">
      <c r="A370" s="56" t="s">
        <v>591</v>
      </c>
      <c r="B370" s="83" t="s">
        <v>703</v>
      </c>
      <c r="C370" s="83"/>
      <c r="D370" s="80">
        <v>1</v>
      </c>
      <c r="E370" s="58" t="s">
        <v>13</v>
      </c>
      <c r="F370" s="61"/>
      <c r="G370" s="60">
        <f t="shared" si="60"/>
        <v>0</v>
      </c>
    </row>
    <row r="371" spans="1:7" ht="34.5" customHeight="1">
      <c r="A371" s="56" t="s">
        <v>592</v>
      </c>
      <c r="B371" s="83" t="s">
        <v>704</v>
      </c>
      <c r="C371" s="83"/>
      <c r="D371" s="80">
        <v>1</v>
      </c>
      <c r="E371" s="58" t="s">
        <v>13</v>
      </c>
      <c r="F371" s="61"/>
      <c r="G371" s="60">
        <f t="shared" si="60"/>
        <v>0</v>
      </c>
    </row>
    <row r="372" spans="1:7" ht="24.75" customHeight="1">
      <c r="A372" s="56" t="s">
        <v>593</v>
      </c>
      <c r="B372" s="83" t="s">
        <v>705</v>
      </c>
      <c r="C372" s="83"/>
      <c r="D372" s="80">
        <v>1</v>
      </c>
      <c r="E372" s="58" t="s">
        <v>13</v>
      </c>
      <c r="F372" s="61"/>
      <c r="G372" s="60">
        <f t="shared" si="60"/>
        <v>0</v>
      </c>
    </row>
    <row r="373" spans="1:7" ht="24.75" customHeight="1">
      <c r="A373" s="56" t="s">
        <v>594</v>
      </c>
      <c r="B373" s="83" t="s">
        <v>706</v>
      </c>
      <c r="C373" s="83"/>
      <c r="D373" s="80">
        <v>1</v>
      </c>
      <c r="E373" s="58" t="s">
        <v>13</v>
      </c>
      <c r="F373" s="61"/>
      <c r="G373" s="60">
        <f t="shared" si="60"/>
        <v>0</v>
      </c>
    </row>
    <row r="374" spans="1:7" ht="24.75" customHeight="1">
      <c r="A374" s="56" t="s">
        <v>595</v>
      </c>
      <c r="B374" s="83" t="s">
        <v>707</v>
      </c>
      <c r="C374" s="83"/>
      <c r="D374" s="80">
        <v>1</v>
      </c>
      <c r="E374" s="58" t="s">
        <v>13</v>
      </c>
      <c r="F374" s="61"/>
      <c r="G374" s="60">
        <f t="shared" si="60"/>
        <v>0</v>
      </c>
    </row>
    <row r="375" spans="1:7" ht="33.75" customHeight="1">
      <c r="A375" s="56" t="s">
        <v>596</v>
      </c>
      <c r="B375" s="83" t="s">
        <v>708</v>
      </c>
      <c r="C375" s="83"/>
      <c r="D375" s="80">
        <v>1</v>
      </c>
      <c r="E375" s="58" t="s">
        <v>13</v>
      </c>
      <c r="F375" s="61"/>
      <c r="G375" s="60">
        <f>+F375*D375</f>
        <v>0</v>
      </c>
    </row>
    <row r="376" spans="1:7" ht="22.5" customHeight="1">
      <c r="A376" s="56" t="s">
        <v>597</v>
      </c>
      <c r="B376" s="83" t="s">
        <v>709</v>
      </c>
      <c r="C376" s="83"/>
      <c r="D376" s="80">
        <v>1</v>
      </c>
      <c r="E376" s="58" t="s">
        <v>13</v>
      </c>
      <c r="F376" s="61"/>
      <c r="G376" s="60">
        <f>+F376*D376</f>
        <v>0</v>
      </c>
    </row>
    <row r="377" spans="1:7" ht="22.5" customHeight="1">
      <c r="A377" s="56" t="s">
        <v>598</v>
      </c>
      <c r="B377" s="83" t="s">
        <v>710</v>
      </c>
      <c r="C377" s="83"/>
      <c r="D377" s="80">
        <v>1</v>
      </c>
      <c r="E377" s="58" t="s">
        <v>13</v>
      </c>
      <c r="F377" s="61"/>
      <c r="G377" s="60">
        <f>+F377*D377</f>
        <v>0</v>
      </c>
    </row>
    <row r="378" spans="1:7" ht="45.75" customHeight="1">
      <c r="A378" s="56" t="s">
        <v>599</v>
      </c>
      <c r="B378" s="83" t="s">
        <v>711</v>
      </c>
      <c r="C378" s="83"/>
      <c r="D378" s="80">
        <v>1</v>
      </c>
      <c r="E378" s="58" t="s">
        <v>13</v>
      </c>
      <c r="F378" s="61"/>
      <c r="G378" s="60">
        <f t="shared" si="60"/>
        <v>0</v>
      </c>
    </row>
    <row r="379" spans="1:7" ht="36" customHeight="1">
      <c r="A379" s="56" t="s">
        <v>600</v>
      </c>
      <c r="B379" s="83" t="s">
        <v>712</v>
      </c>
      <c r="C379" s="83"/>
      <c r="D379" s="80">
        <v>1</v>
      </c>
      <c r="E379" s="58" t="s">
        <v>13</v>
      </c>
      <c r="F379" s="61"/>
      <c r="G379" s="60">
        <f t="shared" si="60"/>
        <v>0</v>
      </c>
    </row>
    <row r="380" spans="1:7" ht="22.5" customHeight="1">
      <c r="A380" s="56" t="s">
        <v>601</v>
      </c>
      <c r="B380" s="83" t="s">
        <v>713</v>
      </c>
      <c r="C380" s="83"/>
      <c r="D380" s="80">
        <v>21</v>
      </c>
      <c r="E380" s="58" t="s">
        <v>13</v>
      </c>
      <c r="F380" s="61"/>
      <c r="G380" s="60">
        <f t="shared" si="60"/>
        <v>0</v>
      </c>
    </row>
    <row r="381" spans="1:7" ht="22.5" customHeight="1">
      <c r="A381" s="56" t="s">
        <v>602</v>
      </c>
      <c r="B381" s="83" t="s">
        <v>714</v>
      </c>
      <c r="C381" s="83"/>
      <c r="D381" s="80">
        <v>12</v>
      </c>
      <c r="E381" s="58" t="s">
        <v>13</v>
      </c>
      <c r="F381" s="61"/>
      <c r="G381" s="60">
        <f t="shared" si="60"/>
        <v>0</v>
      </c>
    </row>
    <row r="382" spans="1:7">
      <c r="A382" s="53" t="s">
        <v>603</v>
      </c>
      <c r="B382" s="83" t="s">
        <v>715</v>
      </c>
      <c r="C382" s="83"/>
      <c r="D382" s="80">
        <v>4</v>
      </c>
      <c r="E382" s="58" t="s">
        <v>13</v>
      </c>
      <c r="F382" s="61"/>
      <c r="G382" s="60">
        <f t="shared" si="60"/>
        <v>0</v>
      </c>
    </row>
    <row r="383" spans="1:7">
      <c r="A383" s="53" t="s">
        <v>604</v>
      </c>
      <c r="B383" s="83" t="s">
        <v>716</v>
      </c>
      <c r="C383" s="83"/>
      <c r="D383" s="80">
        <v>3</v>
      </c>
      <c r="E383" s="58" t="s">
        <v>13</v>
      </c>
      <c r="F383" s="61"/>
      <c r="G383" s="60">
        <f t="shared" si="60"/>
        <v>0</v>
      </c>
    </row>
    <row r="384" spans="1:7" ht="22.5" customHeight="1">
      <c r="A384" s="56" t="s">
        <v>605</v>
      </c>
      <c r="B384" s="83" t="s">
        <v>717</v>
      </c>
      <c r="C384" s="83"/>
      <c r="D384" s="80">
        <v>1</v>
      </c>
      <c r="E384" s="58" t="s">
        <v>13</v>
      </c>
      <c r="F384" s="61"/>
      <c r="G384" s="60">
        <f t="shared" si="60"/>
        <v>0</v>
      </c>
    </row>
    <row r="385" spans="1:7">
      <c r="A385" s="53" t="s">
        <v>606</v>
      </c>
      <c r="B385" s="83" t="s">
        <v>718</v>
      </c>
      <c r="C385" s="83"/>
      <c r="D385" s="80">
        <v>1</v>
      </c>
      <c r="E385" s="58" t="s">
        <v>13</v>
      </c>
      <c r="F385" s="61"/>
      <c r="G385" s="60">
        <f t="shared" si="60"/>
        <v>0</v>
      </c>
    </row>
    <row r="386" spans="1:7" ht="22.5" customHeight="1">
      <c r="A386" s="56" t="s">
        <v>607</v>
      </c>
      <c r="B386" s="83" t="s">
        <v>719</v>
      </c>
      <c r="C386" s="83"/>
      <c r="D386" s="80">
        <v>1</v>
      </c>
      <c r="E386" s="58" t="s">
        <v>13</v>
      </c>
      <c r="F386" s="61"/>
      <c r="G386" s="60">
        <f t="shared" si="60"/>
        <v>0</v>
      </c>
    </row>
    <row r="387" spans="1:7">
      <c r="A387" s="53" t="s">
        <v>608</v>
      </c>
      <c r="B387" s="83" t="s">
        <v>720</v>
      </c>
      <c r="C387" s="83"/>
      <c r="D387" s="80">
        <v>3</v>
      </c>
      <c r="E387" s="58" t="s">
        <v>13</v>
      </c>
      <c r="F387" s="61"/>
      <c r="G387" s="60">
        <f t="shared" si="60"/>
        <v>0</v>
      </c>
    </row>
    <row r="388" spans="1:7">
      <c r="A388" s="53" t="s">
        <v>609</v>
      </c>
      <c r="B388" s="83" t="s">
        <v>721</v>
      </c>
      <c r="C388" s="83"/>
      <c r="D388" s="80">
        <v>3</v>
      </c>
      <c r="E388" s="58" t="s">
        <v>13</v>
      </c>
      <c r="F388" s="61"/>
      <c r="G388" s="60">
        <f t="shared" si="60"/>
        <v>0</v>
      </c>
    </row>
    <row r="389" spans="1:7" ht="33" customHeight="1">
      <c r="A389" s="56" t="s">
        <v>610</v>
      </c>
      <c r="B389" s="83" t="s">
        <v>722</v>
      </c>
      <c r="C389" s="83"/>
      <c r="D389" s="80">
        <v>250</v>
      </c>
      <c r="E389" s="58" t="s">
        <v>68</v>
      </c>
      <c r="F389" s="61"/>
      <c r="G389" s="60">
        <f t="shared" si="60"/>
        <v>0</v>
      </c>
    </row>
    <row r="390" spans="1:7" ht="35.25" customHeight="1">
      <c r="A390" s="56" t="s">
        <v>611</v>
      </c>
      <c r="B390" s="83" t="s">
        <v>724</v>
      </c>
      <c r="C390" s="83"/>
      <c r="D390" s="80">
        <v>60</v>
      </c>
      <c r="E390" s="58" t="s">
        <v>68</v>
      </c>
      <c r="F390" s="61"/>
      <c r="G390" s="60">
        <f t="shared" si="60"/>
        <v>0</v>
      </c>
    </row>
    <row r="391" spans="1:7" ht="36.75" customHeight="1">
      <c r="A391" s="56" t="s">
        <v>612</v>
      </c>
      <c r="B391" s="83" t="s">
        <v>723</v>
      </c>
      <c r="C391" s="83"/>
      <c r="D391" s="80">
        <v>30</v>
      </c>
      <c r="E391" s="58" t="s">
        <v>68</v>
      </c>
      <c r="F391" s="61"/>
      <c r="G391" s="60">
        <f t="shared" si="60"/>
        <v>0</v>
      </c>
    </row>
    <row r="392" spans="1:7" ht="33" customHeight="1">
      <c r="A392" s="56" t="s">
        <v>613</v>
      </c>
      <c r="B392" s="83" t="s">
        <v>189</v>
      </c>
      <c r="C392" s="83"/>
      <c r="D392" s="80">
        <v>30</v>
      </c>
      <c r="E392" s="58" t="s">
        <v>68</v>
      </c>
      <c r="F392" s="61"/>
      <c r="G392" s="60">
        <f t="shared" si="60"/>
        <v>0</v>
      </c>
    </row>
    <row r="393" spans="1:7" ht="35.25" customHeight="1">
      <c r="A393" s="56" t="s">
        <v>614</v>
      </c>
      <c r="B393" s="83" t="s">
        <v>190</v>
      </c>
      <c r="C393" s="83"/>
      <c r="D393" s="80">
        <v>50</v>
      </c>
      <c r="E393" s="58" t="s">
        <v>68</v>
      </c>
      <c r="F393" s="61"/>
      <c r="G393" s="60">
        <f>+F393*D393</f>
        <v>0</v>
      </c>
    </row>
    <row r="394" spans="1:7" ht="33.75" customHeight="1">
      <c r="A394" s="56" t="s">
        <v>615</v>
      </c>
      <c r="B394" s="83" t="s">
        <v>191</v>
      </c>
      <c r="C394" s="83"/>
      <c r="D394" s="80">
        <v>100</v>
      </c>
      <c r="E394" s="58" t="s">
        <v>68</v>
      </c>
      <c r="F394" s="61"/>
      <c r="G394" s="60">
        <f t="shared" si="60"/>
        <v>0</v>
      </c>
    </row>
    <row r="395" spans="1:7" ht="36" customHeight="1">
      <c r="A395" s="56" t="s">
        <v>616</v>
      </c>
      <c r="B395" s="83" t="s">
        <v>192</v>
      </c>
      <c r="C395" s="83"/>
      <c r="D395" s="80">
        <v>85</v>
      </c>
      <c r="E395" s="58" t="s">
        <v>68</v>
      </c>
      <c r="F395" s="61"/>
      <c r="G395" s="60">
        <f t="shared" si="60"/>
        <v>0</v>
      </c>
    </row>
    <row r="396" spans="1:7" ht="37.5" customHeight="1">
      <c r="A396" s="56" t="s">
        <v>617</v>
      </c>
      <c r="B396" s="83" t="s">
        <v>193</v>
      </c>
      <c r="C396" s="83"/>
      <c r="D396" s="80">
        <v>160</v>
      </c>
      <c r="E396" s="58" t="s">
        <v>68</v>
      </c>
      <c r="F396" s="61"/>
      <c r="G396" s="69">
        <f t="shared" ref="G396:G403" si="61">F396*D396</f>
        <v>0</v>
      </c>
    </row>
    <row r="397" spans="1:7" ht="37.5" customHeight="1">
      <c r="A397" s="56" t="s">
        <v>618</v>
      </c>
      <c r="B397" s="83" t="s">
        <v>194</v>
      </c>
      <c r="C397" s="83"/>
      <c r="D397" s="80">
        <v>145</v>
      </c>
      <c r="E397" s="58" t="s">
        <v>68</v>
      </c>
      <c r="F397" s="61"/>
      <c r="G397" s="69">
        <f t="shared" si="61"/>
        <v>0</v>
      </c>
    </row>
    <row r="398" spans="1:7" ht="37.5" customHeight="1">
      <c r="A398" s="56" t="s">
        <v>619</v>
      </c>
      <c r="B398" s="83" t="s">
        <v>195</v>
      </c>
      <c r="C398" s="83"/>
      <c r="D398" s="80">
        <v>215</v>
      </c>
      <c r="E398" s="58" t="s">
        <v>68</v>
      </c>
      <c r="F398" s="61"/>
      <c r="G398" s="69">
        <f t="shared" si="61"/>
        <v>0</v>
      </c>
    </row>
    <row r="399" spans="1:7" ht="37.5" customHeight="1">
      <c r="A399" s="56" t="s">
        <v>620</v>
      </c>
      <c r="B399" s="83" t="s">
        <v>196</v>
      </c>
      <c r="C399" s="83"/>
      <c r="D399" s="80">
        <v>40</v>
      </c>
      <c r="E399" s="58" t="s">
        <v>68</v>
      </c>
      <c r="F399" s="61"/>
      <c r="G399" s="69">
        <f t="shared" si="61"/>
        <v>0</v>
      </c>
    </row>
    <row r="400" spans="1:7" ht="46.5" customHeight="1">
      <c r="A400" s="56" t="s">
        <v>621</v>
      </c>
      <c r="B400" s="83" t="s">
        <v>146</v>
      </c>
      <c r="C400" s="83"/>
      <c r="D400" s="80">
        <v>1</v>
      </c>
      <c r="E400" s="58" t="s">
        <v>53</v>
      </c>
      <c r="F400" s="61"/>
      <c r="G400" s="69">
        <f t="shared" si="61"/>
        <v>0</v>
      </c>
    </row>
    <row r="401" spans="1:7">
      <c r="A401" s="53" t="s">
        <v>622</v>
      </c>
      <c r="B401" s="83" t="s">
        <v>725</v>
      </c>
      <c r="C401" s="83"/>
      <c r="D401" s="80">
        <v>35</v>
      </c>
      <c r="E401" s="58" t="s">
        <v>13</v>
      </c>
      <c r="F401" s="61"/>
      <c r="G401" s="69">
        <f t="shared" si="61"/>
        <v>0</v>
      </c>
    </row>
    <row r="402" spans="1:7">
      <c r="A402" s="53" t="s">
        <v>623</v>
      </c>
      <c r="B402" s="83" t="s">
        <v>726</v>
      </c>
      <c r="C402" s="83"/>
      <c r="D402" s="80">
        <v>35</v>
      </c>
      <c r="E402" s="58" t="s">
        <v>13</v>
      </c>
      <c r="F402" s="61"/>
      <c r="G402" s="69">
        <f t="shared" si="61"/>
        <v>0</v>
      </c>
    </row>
    <row r="403" spans="1:7" ht="15.75" thickBot="1">
      <c r="A403" s="53" t="s">
        <v>624</v>
      </c>
      <c r="B403" s="83" t="s">
        <v>727</v>
      </c>
      <c r="C403" s="83"/>
      <c r="D403" s="80">
        <v>1</v>
      </c>
      <c r="E403" s="58" t="s">
        <v>53</v>
      </c>
      <c r="F403" s="61"/>
      <c r="G403" s="81">
        <f t="shared" si="61"/>
        <v>0</v>
      </c>
    </row>
    <row r="404" spans="1:7" ht="15.6" customHeight="1" thickBot="1">
      <c r="A404" s="35" t="s">
        <v>477</v>
      </c>
      <c r="B404" s="84" t="s">
        <v>147</v>
      </c>
      <c r="C404" s="84"/>
      <c r="D404" s="84"/>
      <c r="E404" s="84"/>
      <c r="F404" s="34"/>
      <c r="G404" s="36">
        <f>SUM(G405:G405)</f>
        <v>0</v>
      </c>
    </row>
    <row r="405" spans="1:7" ht="15.75" thickBot="1">
      <c r="A405" s="37" t="s">
        <v>478</v>
      </c>
      <c r="B405" s="100" t="s">
        <v>148</v>
      </c>
      <c r="C405" s="100"/>
      <c r="D405" s="38">
        <v>1</v>
      </c>
      <c r="E405" s="39" t="s">
        <v>10</v>
      </c>
      <c r="F405" s="40"/>
      <c r="G405" s="41">
        <f>D405*F405</f>
        <v>0</v>
      </c>
    </row>
    <row r="406" spans="1:7" ht="15.75" thickBot="1">
      <c r="A406" s="102" t="s">
        <v>149</v>
      </c>
      <c r="B406" s="103"/>
      <c r="C406" s="103"/>
      <c r="D406" s="103"/>
      <c r="E406" s="103"/>
      <c r="F406" s="103"/>
      <c r="G406" s="18">
        <f>+G5+G14+G18+G42+G45+G47+G49+G51+G55+G61+G67+G74+G80+G91+G94+G98+G104+G109+G112+G132+G138+G150+G181+G189+G195+G230+G262+G330+G336+G340+G404+G296+G166</f>
        <v>0</v>
      </c>
    </row>
    <row r="407" spans="1:7">
      <c r="A407" s="19">
        <v>1</v>
      </c>
      <c r="B407" s="20" t="s">
        <v>150</v>
      </c>
      <c r="C407" s="20"/>
      <c r="D407" s="101" t="s">
        <v>151</v>
      </c>
      <c r="E407" s="101"/>
      <c r="F407" s="101"/>
      <c r="G407" s="21">
        <f>G406*0.1</f>
        <v>0</v>
      </c>
    </row>
    <row r="408" spans="1:7">
      <c r="A408" s="19">
        <v>2</v>
      </c>
      <c r="B408" s="20" t="s">
        <v>152</v>
      </c>
      <c r="C408" s="20"/>
      <c r="D408" s="20" t="s">
        <v>153</v>
      </c>
      <c r="E408" s="20"/>
      <c r="F408" s="20"/>
      <c r="G408" s="21">
        <f>G406*0.0475</f>
        <v>0</v>
      </c>
    </row>
    <row r="409" spans="1:7">
      <c r="A409" s="19">
        <v>3</v>
      </c>
      <c r="B409" s="97" t="s">
        <v>154</v>
      </c>
      <c r="C409" s="97"/>
      <c r="D409" s="97" t="s">
        <v>222</v>
      </c>
      <c r="E409" s="97"/>
      <c r="F409" s="97"/>
      <c r="G409" s="21">
        <f>G406*0.05</f>
        <v>0</v>
      </c>
    </row>
    <row r="410" spans="1:7" ht="15" customHeight="1">
      <c r="A410" s="19">
        <v>4</v>
      </c>
      <c r="B410" s="20" t="s">
        <v>155</v>
      </c>
      <c r="C410" s="20"/>
      <c r="D410" s="97" t="s">
        <v>156</v>
      </c>
      <c r="E410" s="97"/>
      <c r="F410" s="97"/>
      <c r="G410" s="21">
        <f>G406*0.025</f>
        <v>0</v>
      </c>
    </row>
    <row r="411" spans="1:7" ht="22.5" customHeight="1">
      <c r="A411" s="22">
        <v>5</v>
      </c>
      <c r="B411" s="98" t="s">
        <v>157</v>
      </c>
      <c r="C411" s="98"/>
      <c r="D411" s="99" t="s">
        <v>158</v>
      </c>
      <c r="E411" s="99"/>
      <c r="F411" s="99"/>
      <c r="G411" s="23">
        <f>G406*0.18*0.1</f>
        <v>0</v>
      </c>
    </row>
    <row r="412" spans="1:7">
      <c r="A412" s="19">
        <v>6</v>
      </c>
      <c r="B412" s="24" t="s">
        <v>159</v>
      </c>
      <c r="C412" s="24"/>
      <c r="D412" s="97" t="s">
        <v>223</v>
      </c>
      <c r="E412" s="97"/>
      <c r="F412" s="97"/>
      <c r="G412" s="21">
        <f>G406*0.01</f>
        <v>0</v>
      </c>
    </row>
    <row r="413" spans="1:7">
      <c r="A413" s="19">
        <v>7</v>
      </c>
      <c r="B413" s="20" t="s">
        <v>160</v>
      </c>
      <c r="C413" s="20"/>
      <c r="D413" s="97" t="s">
        <v>161</v>
      </c>
      <c r="E413" s="97"/>
      <c r="F413" s="97"/>
      <c r="G413" s="21">
        <f>G406*0.001</f>
        <v>0</v>
      </c>
    </row>
    <row r="414" spans="1:7">
      <c r="A414" s="19">
        <v>8</v>
      </c>
      <c r="B414" s="24" t="s">
        <v>162</v>
      </c>
      <c r="C414" s="20"/>
      <c r="D414" s="48" t="s">
        <v>222</v>
      </c>
      <c r="E414" s="24"/>
      <c r="F414" s="24"/>
      <c r="G414" s="21">
        <f>0.05*G406</f>
        <v>0</v>
      </c>
    </row>
    <row r="415" spans="1:7" ht="18" customHeight="1">
      <c r="A415" s="19">
        <v>9</v>
      </c>
      <c r="B415" s="97" t="s">
        <v>163</v>
      </c>
      <c r="C415" s="97"/>
      <c r="D415" s="97" t="s">
        <v>222</v>
      </c>
      <c r="E415" s="97"/>
      <c r="F415" s="97"/>
      <c r="G415" s="21">
        <f>G406*0.05</f>
        <v>0</v>
      </c>
    </row>
    <row r="416" spans="1:7" ht="18" customHeight="1" thickBot="1">
      <c r="A416" s="25">
        <v>10</v>
      </c>
      <c r="B416" s="104" t="s">
        <v>224</v>
      </c>
      <c r="C416" s="104"/>
      <c r="D416" s="105" t="s">
        <v>225</v>
      </c>
      <c r="E416" s="105"/>
      <c r="F416" s="105"/>
      <c r="G416" s="26"/>
    </row>
    <row r="417" spans="1:7" ht="18" customHeight="1" thickTop="1" thickBot="1">
      <c r="A417" s="27"/>
      <c r="B417" s="95"/>
      <c r="C417" s="95"/>
      <c r="D417" s="96" t="s">
        <v>164</v>
      </c>
      <c r="E417" s="96"/>
      <c r="F417" s="96"/>
      <c r="G417" s="28">
        <f>SUM(G407:G416)</f>
        <v>0</v>
      </c>
    </row>
    <row r="418" spans="1:7" ht="18" customHeight="1" thickBot="1">
      <c r="A418" s="92" t="s">
        <v>165</v>
      </c>
      <c r="B418" s="93"/>
      <c r="C418" s="32"/>
      <c r="D418" s="32"/>
      <c r="E418" s="32"/>
      <c r="F418" s="33"/>
      <c r="G418" s="29">
        <f>G406+G417</f>
        <v>0</v>
      </c>
    </row>
    <row r="419" spans="1:7" ht="18" customHeight="1">
      <c r="A419" s="30"/>
      <c r="B419" s="30"/>
      <c r="C419" s="30"/>
      <c r="D419" s="30"/>
      <c r="E419" s="30"/>
      <c r="F419" s="30"/>
      <c r="G419" s="31"/>
    </row>
    <row r="420" spans="1:7" ht="15" customHeight="1"/>
    <row r="421" spans="1:7" ht="15" customHeight="1"/>
  </sheetData>
  <mergeCells count="423">
    <mergeCell ref="D1:G1"/>
    <mergeCell ref="B8:C8"/>
    <mergeCell ref="B9:C9"/>
    <mergeCell ref="B10:C10"/>
    <mergeCell ref="B12:C12"/>
    <mergeCell ref="B13:C13"/>
    <mergeCell ref="B285:C285"/>
    <mergeCell ref="B232:C232"/>
    <mergeCell ref="B233:C233"/>
    <mergeCell ref="B254:C254"/>
    <mergeCell ref="B255:C255"/>
    <mergeCell ref="B256:C256"/>
    <mergeCell ref="B258:C258"/>
    <mergeCell ref="B259:C259"/>
    <mergeCell ref="B260:C260"/>
    <mergeCell ref="B261:C261"/>
    <mergeCell ref="B253:C253"/>
    <mergeCell ref="B242:C242"/>
    <mergeCell ref="B246:C246"/>
    <mergeCell ref="B243:C243"/>
    <mergeCell ref="B252:C252"/>
    <mergeCell ref="B257:C257"/>
    <mergeCell ref="B14:F14"/>
    <mergeCell ref="B15:C15"/>
    <mergeCell ref="B4:C4"/>
    <mergeCell ref="B5:F5"/>
    <mergeCell ref="B6:C6"/>
    <mergeCell ref="B7:C7"/>
    <mergeCell ref="A2:B2"/>
    <mergeCell ref="C2:E2"/>
    <mergeCell ref="F2:G2"/>
    <mergeCell ref="F3:G3"/>
    <mergeCell ref="B11:C11"/>
    <mergeCell ref="B17:C17"/>
    <mergeCell ref="B18:F18"/>
    <mergeCell ref="B19:C19"/>
    <mergeCell ref="B20:C20"/>
    <mergeCell ref="B40:C40"/>
    <mergeCell ref="B16:C16"/>
    <mergeCell ref="B21:C21"/>
    <mergeCell ref="B22:C22"/>
    <mergeCell ref="B23:C23"/>
    <mergeCell ref="B24:C24"/>
    <mergeCell ref="B25:C25"/>
    <mergeCell ref="B26:C26"/>
    <mergeCell ref="B44:C44"/>
    <mergeCell ref="B27:C27"/>
    <mergeCell ref="B28:C28"/>
    <mergeCell ref="B29:C29"/>
    <mergeCell ref="B41:C41"/>
    <mergeCell ref="B51:F51"/>
    <mergeCell ref="B52:C52"/>
    <mergeCell ref="B53:C53"/>
    <mergeCell ref="B42:F42"/>
    <mergeCell ref="B43:C43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4:C54"/>
    <mergeCell ref="B55:F55"/>
    <mergeCell ref="B45:F45"/>
    <mergeCell ref="B46:C46"/>
    <mergeCell ref="B47:F47"/>
    <mergeCell ref="B48:C48"/>
    <mergeCell ref="B49:F49"/>
    <mergeCell ref="B50:C50"/>
    <mergeCell ref="B63:C63"/>
    <mergeCell ref="B60:C60"/>
    <mergeCell ref="B64:C64"/>
    <mergeCell ref="B67:F67"/>
    <mergeCell ref="B68:C68"/>
    <mergeCell ref="B69:C69"/>
    <mergeCell ref="B70:C70"/>
    <mergeCell ref="B56:C56"/>
    <mergeCell ref="B57:C57"/>
    <mergeCell ref="B58:C58"/>
    <mergeCell ref="B59:C59"/>
    <mergeCell ref="B61:F61"/>
    <mergeCell ref="B62:C62"/>
    <mergeCell ref="B66:C66"/>
    <mergeCell ref="B65:C65"/>
    <mergeCell ref="B76:C76"/>
    <mergeCell ref="B77:C77"/>
    <mergeCell ref="B78:C78"/>
    <mergeCell ref="B79:C79"/>
    <mergeCell ref="B80:F80"/>
    <mergeCell ref="B71:C71"/>
    <mergeCell ref="B72:C72"/>
    <mergeCell ref="B73:C73"/>
    <mergeCell ref="B74:F74"/>
    <mergeCell ref="B75:C75"/>
    <mergeCell ref="B81:C81"/>
    <mergeCell ref="B82:C82"/>
    <mergeCell ref="B84:C84"/>
    <mergeCell ref="B85:C85"/>
    <mergeCell ref="B88:C88"/>
    <mergeCell ref="B90:C90"/>
    <mergeCell ref="B83:C83"/>
    <mergeCell ref="B89:C89"/>
    <mergeCell ref="B86:C86"/>
    <mergeCell ref="B87:C87"/>
    <mergeCell ref="B98:F98"/>
    <mergeCell ref="B99:C99"/>
    <mergeCell ref="B100:C100"/>
    <mergeCell ref="B101:C101"/>
    <mergeCell ref="B103:C103"/>
    <mergeCell ref="B104:F104"/>
    <mergeCell ref="B102:C102"/>
    <mergeCell ref="B91:F91"/>
    <mergeCell ref="B92:C92"/>
    <mergeCell ref="B93:C93"/>
    <mergeCell ref="B94:F94"/>
    <mergeCell ref="B95:C95"/>
    <mergeCell ref="B96:C96"/>
    <mergeCell ref="B97:C97"/>
    <mergeCell ref="B105:C105"/>
    <mergeCell ref="B106:C106"/>
    <mergeCell ref="B107:C107"/>
    <mergeCell ref="B109:F109"/>
    <mergeCell ref="B110:C110"/>
    <mergeCell ref="B111:C111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08:C108"/>
    <mergeCell ref="B130:C130"/>
    <mergeCell ref="B131:C131"/>
    <mergeCell ref="B132:F132"/>
    <mergeCell ref="B127:C127"/>
    <mergeCell ref="B128:C128"/>
    <mergeCell ref="B129:C129"/>
    <mergeCell ref="B112:F112"/>
    <mergeCell ref="B113:C113"/>
    <mergeCell ref="B125:C125"/>
    <mergeCell ref="B126:C126"/>
    <mergeCell ref="B122:C122"/>
    <mergeCell ref="B123:C123"/>
    <mergeCell ref="B124:C124"/>
    <mergeCell ref="B140:C140"/>
    <mergeCell ref="B141:C141"/>
    <mergeCell ref="B142:C142"/>
    <mergeCell ref="B143:C143"/>
    <mergeCell ref="B144:C144"/>
    <mergeCell ref="B146:C146"/>
    <mergeCell ref="B133:C133"/>
    <mergeCell ref="B134:C134"/>
    <mergeCell ref="B135:C135"/>
    <mergeCell ref="B136:C136"/>
    <mergeCell ref="B137:C137"/>
    <mergeCell ref="B139:C139"/>
    <mergeCell ref="B145:C145"/>
    <mergeCell ref="B155:C155"/>
    <mergeCell ref="B156:C156"/>
    <mergeCell ref="B157:C157"/>
    <mergeCell ref="B158:C158"/>
    <mergeCell ref="B159:C159"/>
    <mergeCell ref="B147:C147"/>
    <mergeCell ref="B150:F150"/>
    <mergeCell ref="B151:C151"/>
    <mergeCell ref="B152:C152"/>
    <mergeCell ref="B153:C153"/>
    <mergeCell ref="B275:C275"/>
    <mergeCell ref="B283:C283"/>
    <mergeCell ref="B276:C276"/>
    <mergeCell ref="B266:C266"/>
    <mergeCell ref="B229:C229"/>
    <mergeCell ref="B187:C187"/>
    <mergeCell ref="B188:C188"/>
    <mergeCell ref="B189:F189"/>
    <mergeCell ref="B195:C195"/>
    <mergeCell ref="B196:C196"/>
    <mergeCell ref="B197:C197"/>
    <mergeCell ref="B198:C198"/>
    <mergeCell ref="B199:C199"/>
    <mergeCell ref="B200:C200"/>
    <mergeCell ref="B201:C201"/>
    <mergeCell ref="B203:C203"/>
    <mergeCell ref="B204:C204"/>
    <mergeCell ref="B205:C205"/>
    <mergeCell ref="B206:C206"/>
    <mergeCell ref="B207:C207"/>
    <mergeCell ref="B208:C208"/>
    <mergeCell ref="B227:C227"/>
    <mergeCell ref="B228:C228"/>
    <mergeCell ref="B211:C211"/>
    <mergeCell ref="B354:C354"/>
    <mergeCell ref="B355:C355"/>
    <mergeCell ref="B377:C377"/>
    <mergeCell ref="B378:C378"/>
    <mergeCell ref="B379:C379"/>
    <mergeCell ref="B380:C380"/>
    <mergeCell ref="B381:C381"/>
    <mergeCell ref="B393:C393"/>
    <mergeCell ref="B396:C396"/>
    <mergeCell ref="B363:C363"/>
    <mergeCell ref="B367:C367"/>
    <mergeCell ref="B368:C368"/>
    <mergeCell ref="B416:C416"/>
    <mergeCell ref="D416:F416"/>
    <mergeCell ref="B401:C401"/>
    <mergeCell ref="B384:C384"/>
    <mergeCell ref="B356:C356"/>
    <mergeCell ref="D412:F412"/>
    <mergeCell ref="D413:F413"/>
    <mergeCell ref="B415:C415"/>
    <mergeCell ref="D415:F415"/>
    <mergeCell ref="B397:C397"/>
    <mergeCell ref="B398:C398"/>
    <mergeCell ref="B399:C399"/>
    <mergeCell ref="B403:C403"/>
    <mergeCell ref="B409:C409"/>
    <mergeCell ref="D409:F409"/>
    <mergeCell ref="D410:F410"/>
    <mergeCell ref="B411:C411"/>
    <mergeCell ref="D411:F411"/>
    <mergeCell ref="D404:E404"/>
    <mergeCell ref="B405:C405"/>
    <mergeCell ref="D407:F407"/>
    <mergeCell ref="A406:F406"/>
    <mergeCell ref="B394:C394"/>
    <mergeCell ref="B395:C395"/>
    <mergeCell ref="B404:C404"/>
    <mergeCell ref="A418:B418"/>
    <mergeCell ref="B345:C345"/>
    <mergeCell ref="B288:C288"/>
    <mergeCell ref="B332:C332"/>
    <mergeCell ref="B333:C333"/>
    <mergeCell ref="B334:C334"/>
    <mergeCell ref="B335:C335"/>
    <mergeCell ref="B340:F340"/>
    <mergeCell ref="B341:C341"/>
    <mergeCell ref="B342:C342"/>
    <mergeCell ref="B343:C343"/>
    <mergeCell ref="B344:C344"/>
    <mergeCell ref="B337:C337"/>
    <mergeCell ref="B336:F336"/>
    <mergeCell ref="B331:C331"/>
    <mergeCell ref="B373:C373"/>
    <mergeCell ref="B374:C374"/>
    <mergeCell ref="B389:C389"/>
    <mergeCell ref="B417:C417"/>
    <mergeCell ref="D417:F417"/>
    <mergeCell ref="B402:C402"/>
    <mergeCell ref="B277:C277"/>
    <mergeCell ref="B279:C279"/>
    <mergeCell ref="B278:C278"/>
    <mergeCell ref="B281:C281"/>
    <mergeCell ref="B282:C282"/>
    <mergeCell ref="B284:C284"/>
    <mergeCell ref="B280:C280"/>
    <mergeCell ref="B291:C291"/>
    <mergeCell ref="B289:C289"/>
    <mergeCell ref="B290:C290"/>
    <mergeCell ref="B390:C390"/>
    <mergeCell ref="B391:C391"/>
    <mergeCell ref="B392:C392"/>
    <mergeCell ref="B375:C375"/>
    <mergeCell ref="B364:C364"/>
    <mergeCell ref="B365:C365"/>
    <mergeCell ref="B366:C366"/>
    <mergeCell ref="B371:C371"/>
    <mergeCell ref="B372:C372"/>
    <mergeCell ref="B385:C385"/>
    <mergeCell ref="B388:C388"/>
    <mergeCell ref="B382:C382"/>
    <mergeCell ref="B383:C383"/>
    <mergeCell ref="B370:C370"/>
    <mergeCell ref="B387:C387"/>
    <mergeCell ref="B376:C376"/>
    <mergeCell ref="B386:C386"/>
    <mergeCell ref="B369:C369"/>
    <mergeCell ref="B39:C39"/>
    <mergeCell ref="B238:C238"/>
    <mergeCell ref="B360:C360"/>
    <mergeCell ref="B361:C361"/>
    <mergeCell ref="B223:C223"/>
    <mergeCell ref="B191:C191"/>
    <mergeCell ref="B193:C193"/>
    <mergeCell ref="B194:C194"/>
    <mergeCell ref="B190:C190"/>
    <mergeCell ref="B219:C219"/>
    <mergeCell ref="B220:C220"/>
    <mergeCell ref="B221:C221"/>
    <mergeCell ref="B222:C222"/>
    <mergeCell ref="B192:C192"/>
    <mergeCell ref="B212:C212"/>
    <mergeCell ref="B213:C213"/>
    <mergeCell ref="B309:C309"/>
    <mergeCell ref="B310:C310"/>
    <mergeCell ref="B357:C357"/>
    <mergeCell ref="B225:C225"/>
    <mergeCell ref="B226:C226"/>
    <mergeCell ref="B267:C267"/>
    <mergeCell ref="B177:C177"/>
    <mergeCell ref="B346:C346"/>
    <mergeCell ref="B235:C235"/>
    <mergeCell ref="B236:C236"/>
    <mergeCell ref="B237:C237"/>
    <mergeCell ref="B217:C217"/>
    <mergeCell ref="B218:C218"/>
    <mergeCell ref="B181:F181"/>
    <mergeCell ref="B182:C182"/>
    <mergeCell ref="B183:C183"/>
    <mergeCell ref="B400:C400"/>
    <mergeCell ref="B347:C347"/>
    <mergeCell ref="B348:C348"/>
    <mergeCell ref="B349:C349"/>
    <mergeCell ref="B350:C350"/>
    <mergeCell ref="B351:C351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148:C148"/>
    <mergeCell ref="B149:C149"/>
    <mergeCell ref="B210:C210"/>
    <mergeCell ref="B224:C224"/>
    <mergeCell ref="B180:C180"/>
    <mergeCell ref="B178:C178"/>
    <mergeCell ref="B230:C230"/>
    <mergeCell ref="B231:C231"/>
    <mergeCell ref="B234:C234"/>
    <mergeCell ref="B184:C184"/>
    <mergeCell ref="B185:C185"/>
    <mergeCell ref="B186:C186"/>
    <mergeCell ref="B214:C214"/>
    <mergeCell ref="B215:C215"/>
    <mergeCell ref="B216:C216"/>
    <mergeCell ref="B209:C209"/>
    <mergeCell ref="B202:C202"/>
    <mergeCell ref="B160:C160"/>
    <mergeCell ref="B161:C161"/>
    <mergeCell ref="B162:C162"/>
    <mergeCell ref="B163:C163"/>
    <mergeCell ref="B164:C164"/>
    <mergeCell ref="B165:C165"/>
    <mergeCell ref="B154:C154"/>
    <mergeCell ref="B273:C273"/>
    <mergeCell ref="B274:C274"/>
    <mergeCell ref="B239:C239"/>
    <mergeCell ref="B250:C250"/>
    <mergeCell ref="B251:C251"/>
    <mergeCell ref="B248:C248"/>
    <mergeCell ref="B249:C249"/>
    <mergeCell ref="B240:C240"/>
    <mergeCell ref="B241:C241"/>
    <mergeCell ref="B293:C293"/>
    <mergeCell ref="B294:C294"/>
    <mergeCell ref="B297:C297"/>
    <mergeCell ref="B298:C298"/>
    <mergeCell ref="B299:C299"/>
    <mergeCell ref="B300:C300"/>
    <mergeCell ref="B301:C301"/>
    <mergeCell ref="B302:C302"/>
    <mergeCell ref="B244:C244"/>
    <mergeCell ref="B245:C245"/>
    <mergeCell ref="B247:C247"/>
    <mergeCell ref="B262:E262"/>
    <mergeCell ref="B295:C295"/>
    <mergeCell ref="B292:C292"/>
    <mergeCell ref="B263:C263"/>
    <mergeCell ref="B264:C264"/>
    <mergeCell ref="B265:C265"/>
    <mergeCell ref="B286:C286"/>
    <mergeCell ref="B287:C287"/>
    <mergeCell ref="B268:C268"/>
    <mergeCell ref="B269:C269"/>
    <mergeCell ref="B270:C270"/>
    <mergeCell ref="B271:C271"/>
    <mergeCell ref="B272:C272"/>
    <mergeCell ref="B179:C179"/>
    <mergeCell ref="B166:F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329:C329"/>
    <mergeCell ref="B362:C362"/>
    <mergeCell ref="B303:C303"/>
    <mergeCell ref="B304:C304"/>
    <mergeCell ref="B305:C305"/>
    <mergeCell ref="B306:C306"/>
    <mergeCell ref="B307:C307"/>
    <mergeCell ref="B308:C308"/>
    <mergeCell ref="B296:E296"/>
    <mergeCell ref="B327:C327"/>
    <mergeCell ref="B328:C328"/>
    <mergeCell ref="B326:C326"/>
    <mergeCell ref="B321:C321"/>
    <mergeCell ref="B322:C322"/>
    <mergeCell ref="B323:C323"/>
    <mergeCell ref="B324:C324"/>
    <mergeCell ref="B325:C325"/>
    <mergeCell ref="B330:F330"/>
    <mergeCell ref="B338:C338"/>
    <mergeCell ref="B339:C339"/>
    <mergeCell ref="B358:C358"/>
    <mergeCell ref="B359:C359"/>
    <mergeCell ref="B352:C352"/>
    <mergeCell ref="B353:C353"/>
  </mergeCells>
  <pageMargins left="0.70866141732283472" right="0.70866141732283472" top="0.74803149606299213" bottom="0.82677165354330717" header="0.31496062992125984" footer="0.31496062992125984"/>
  <pageSetup scale="80" orientation="portrait" r:id="rId1"/>
  <headerFooter>
    <oddFooter>Página &amp;P</oddFooter>
  </headerFooter>
  <rowBreaks count="2" manualBreakCount="2">
    <brk id="359" max="6" man="1"/>
    <brk id="3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Original</vt:lpstr>
      <vt:lpstr>'Presupuesto Original'!Área_de_impresión</vt:lpstr>
      <vt:lpstr>'Presupuesto Original'!Títulos_a_imprimir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Colon</dc:creator>
  <cp:lastModifiedBy>Yolanda Cosme</cp:lastModifiedBy>
  <cp:lastPrinted>2018-11-08T15:11:28Z</cp:lastPrinted>
  <dcterms:created xsi:type="dcterms:W3CDTF">2018-10-02T16:08:43Z</dcterms:created>
  <dcterms:modified xsi:type="dcterms:W3CDTF">2018-11-08T15:11:30Z</dcterms:modified>
</cp:coreProperties>
</file>