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15" windowHeight="11760" activeTab="0"/>
  </bookViews>
  <sheets>
    <sheet name="PROG CONSOLIDADO  (P.D)" sheetId="1" r:id="rId1"/>
  </sheets>
  <definedNames>
    <definedName name="_xlnm.Print_Area" localSheetId="0">'PROG CONSOLIDADO  (P.D)'!$A$7:$P$179</definedName>
    <definedName name="_xlnm.Print_Titles" localSheetId="0">'PROG CONSOLIDADO  (P.D)'!$1:$6</definedName>
  </definedNames>
  <calcPr fullCalcOnLoad="1"/>
</workbook>
</file>

<file path=xl/sharedStrings.xml><?xml version="1.0" encoding="utf-8"?>
<sst xmlns="http://schemas.openxmlformats.org/spreadsheetml/2006/main" count="201" uniqueCount="192">
  <si>
    <t>CAPITULO 210</t>
  </si>
  <si>
    <t>MINISTERIO DE AGRICULTURA</t>
  </si>
  <si>
    <t>(EN RD$)</t>
  </si>
  <si>
    <t xml:space="preserve"> </t>
  </si>
  <si>
    <t>BALANCE</t>
  </si>
  <si>
    <t xml:space="preserve">  CUENTA</t>
  </si>
  <si>
    <t>APROPIACION</t>
  </si>
  <si>
    <t>COORD.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</si>
  <si>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</si>
  <si>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</si>
  <si>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</si>
  <si>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</si>
  <si>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</si>
  <si>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</si>
  <si>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</si>
  <si>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</si>
  <si>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</si>
  <si>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</si>
  <si>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TOTAL</t>
  </si>
  <si>
    <t xml:space="preserve">POR </t>
  </si>
  <si>
    <t>ORIGINAL</t>
  </si>
  <si>
    <t>EJECUTADO</t>
  </si>
  <si>
    <t>EJECUTAR</t>
  </si>
  <si>
    <t>TOTAL A+B+C+D+E (F-100)</t>
  </si>
  <si>
    <t>A. GASTOS CORRIENTES</t>
  </si>
  <si>
    <t>1- Servicios Personales</t>
  </si>
  <si>
    <t>2.1.1.1.01- Sueldos fijos</t>
  </si>
  <si>
    <t xml:space="preserve">2.1.1.2.01Sueldos personal contratado e igualado.  </t>
  </si>
  <si>
    <t>2.1.1.2.04-Sueldos personal por servicios especiales</t>
  </si>
  <si>
    <t>2.1.1.3.01-Sueldos al personal fijo en tramite de pensión</t>
  </si>
  <si>
    <t>2.1.1.4.01-Gratificación y Bonificación</t>
  </si>
  <si>
    <t>2.1.1.5.01-Prestaciones Laborales</t>
  </si>
  <si>
    <t>2.1.1.5.04-Proporción de vacaciones no distribuidas</t>
  </si>
  <si>
    <t>2.1.2.2.02 -Compensación por horas extraord.</t>
  </si>
  <si>
    <t>2.1.2.2.05-Compensación por servicio de seg.</t>
  </si>
  <si>
    <t>2.1.2.2.06-Compensación por resultados</t>
  </si>
  <si>
    <t>2.1.2.3.01-Especialismo</t>
  </si>
  <si>
    <t>2.1.4.1.01-Bonificaciones</t>
  </si>
  <si>
    <t>2.1.5.1.01- Contrib. Seguro salud y riesgo</t>
  </si>
  <si>
    <t>2.1.5.2.01-Contrib. Seguro de pensiones</t>
  </si>
  <si>
    <t>2.1.5.3.01Contribuciones al Seguro de riesgo laboral</t>
  </si>
  <si>
    <t>2.1.5.4.01-Constribuciones al plan de retiro complementario</t>
  </si>
  <si>
    <t>2- Servicios No Personales</t>
  </si>
  <si>
    <t>2.2.1.2.01-Serv. De telefónico larg. Distancia</t>
  </si>
  <si>
    <t>2.2.1.3.01-Teléfono local</t>
  </si>
  <si>
    <t>2.2.1.5.01-Servicios de internet y televisión por cable.</t>
  </si>
  <si>
    <t>2.2.1.6.01-Energía Eléctrica</t>
  </si>
  <si>
    <t>2.2.1.6.02-Energía no cortables</t>
  </si>
  <si>
    <t>2.2.1.7.01-Agua</t>
  </si>
  <si>
    <t>2.2.1.8.01-Recolección de residuos sólidos</t>
  </si>
  <si>
    <t>2.2.2.1.01-Publicidad y propaganda</t>
  </si>
  <si>
    <t>2.2.2.2.01-Impresión y Encuadernación</t>
  </si>
  <si>
    <t>2.2.3.1.01 -Viáticos dentro del país</t>
  </si>
  <si>
    <t>2.2.4.1.01-Pasajes</t>
  </si>
  <si>
    <t>2.2.4.2.01-Fletes</t>
  </si>
  <si>
    <t>2.2.4.3.01-Almacenajes</t>
  </si>
  <si>
    <t>2.2.5.1.01-Alquileres y rentas de edificios y locales</t>
  </si>
  <si>
    <t>2.2.5.2.01-Alquileres de equipos de producción</t>
  </si>
  <si>
    <t>2.2.5.4.01-Alquileres de equipos de transporte, tracción y elevación</t>
  </si>
  <si>
    <t>2.2.5.7.01-Alquileres de equipos de construcción y movimiento de tierras</t>
  </si>
  <si>
    <t>2.2.5.8.01-Otros alquileres</t>
  </si>
  <si>
    <t>2.2.6.1.01-Seguros de bienes inmuebles e infraestructura</t>
  </si>
  <si>
    <t>2.2.6.2.01-Seguro de bienes muebles</t>
  </si>
  <si>
    <t>2.2.6.3.01-Seguros de personas</t>
  </si>
  <si>
    <t>2.2.6.4.01-Seguros de produción agrícola</t>
  </si>
  <si>
    <t>2.2.7.1.01-Obras menores en dificaciones</t>
  </si>
  <si>
    <t>2.2.7.2.01-Mantenimiento y reparación equipos educacional</t>
  </si>
  <si>
    <t>2.2.7.2.04-Mantenimiento y reparación de equipos de transporte y muebles</t>
  </si>
  <si>
    <t>2.2.7.2.06-Mantenimiento y reparación de equipos de Transp., tracción y Elev.</t>
  </si>
  <si>
    <t>2.2.7.3.01-Instalaciones temporales</t>
  </si>
  <si>
    <t>2.2.8.1.01-Gastos Judiciales</t>
  </si>
  <si>
    <t>2.2.8.6.01-Eventos generales</t>
  </si>
  <si>
    <t>2.2.8.6.02-Festividades</t>
  </si>
  <si>
    <t>2.2.8.7.06-Otros servicios técnicos profesionales</t>
  </si>
  <si>
    <t>2.2.8.9.03-otros gastos operativos de instituciones empresariales</t>
  </si>
  <si>
    <t>3- Materiales y Suministros</t>
  </si>
  <si>
    <t>2.3.1.1.01-Alimentos y bebidas para personas</t>
  </si>
  <si>
    <t>2.3.1.2.01-Alimentos para animales</t>
  </si>
  <si>
    <t>2.3.1.3.01-Productos pecuarios</t>
  </si>
  <si>
    <t>2.3.1.3.02-Productos agrícolas</t>
  </si>
  <si>
    <t>2.3.1.3.03- Productos forestales</t>
  </si>
  <si>
    <t>2.3.1.4.01-Madera, corcho y sus manufacturas</t>
  </si>
  <si>
    <t>2.3.2.1.01-Hilados y telas</t>
  </si>
  <si>
    <t>2.3.2.2.01-Acabados y textiles</t>
  </si>
  <si>
    <t>2.3.2.3.01-Prenda de vestir</t>
  </si>
  <si>
    <t>2.3.3.1.01-Papel de escritorio</t>
  </si>
  <si>
    <t>2.3.3.2.01-Productos de papel cartón</t>
  </si>
  <si>
    <t>2.3.3.3.01-Productos de artes gráficas</t>
  </si>
  <si>
    <t>2.3.3.4.01-Libros, revistas y periódicos</t>
  </si>
  <si>
    <t>2.3.5.3.01-Llantas y neumáaticos</t>
  </si>
  <si>
    <t>2.3.5.4.01-Artículos de caucho</t>
  </si>
  <si>
    <t>2.3.5.5.01-Articulos de plasticos</t>
  </si>
  <si>
    <t>2.3.6.1.01-Productos de cemento</t>
  </si>
  <si>
    <t>2.3.6.2.01-Productos de vidrio</t>
  </si>
  <si>
    <t>2.3.6.3.01-Productos ferrosos</t>
  </si>
  <si>
    <t>2.3.6.3.02-Productos no ferrosos</t>
  </si>
  <si>
    <t>2.3.6.3.03-Estructuras metalicas acabadas</t>
  </si>
  <si>
    <t>2.3.6.3.04-Herramientas menores</t>
  </si>
  <si>
    <t>2.3.6.4.01-Minerales metaliferos</t>
  </si>
  <si>
    <t>2.3.6.4.04-Piedra, arcilla y arena</t>
  </si>
  <si>
    <t>2.3.6.4.07-Otros minerales</t>
  </si>
  <si>
    <t>2.3.7.1.01-Gasolina</t>
  </si>
  <si>
    <t>2.3.7.2.02-Gasoil</t>
  </si>
  <si>
    <t>2.3.7.1.03-keroseno</t>
  </si>
  <si>
    <t>2.3.7.1.05-Aceites y grasas</t>
  </si>
  <si>
    <t>2.3.7.2.01-Productos explosivos y pirotécnia</t>
  </si>
  <si>
    <t>2.3.7.2.02-Productos Fotoquímicos</t>
  </si>
  <si>
    <t>2.3.7.2.03-Productos químicos de uso personal</t>
  </si>
  <si>
    <t>2.3.7.2.04-Abonos y fertilizantes</t>
  </si>
  <si>
    <t>2.3.7.2.05-Insecticidas, fumigantes y otros</t>
  </si>
  <si>
    <t>2.3.7.2.06-Pinturas,lacas, barnices, diluyentes y absorbentes para pinturas</t>
  </si>
  <si>
    <t>2.3.9.1.01-Material de limpieza</t>
  </si>
  <si>
    <t>2.3.9.2.01-Utiles de escritotio, oficina infórmatica y enseñanzas</t>
  </si>
  <si>
    <t>2.3.9.9.01-Productos y utiles varios</t>
  </si>
  <si>
    <t>2.3.9.2.01-Productos electricos y afines</t>
  </si>
  <si>
    <t>2.3.9.8.01-Otros repuestos y accesorios menores</t>
  </si>
  <si>
    <t>4-Transferencias Corrientes</t>
  </si>
  <si>
    <t>2.4.1.4.01-Becas y Viajes de estudios</t>
  </si>
  <si>
    <t>2.4.1.6.01-Transferencias corrientes a Inst. sin fines de lucro</t>
  </si>
  <si>
    <r>
      <t xml:space="preserve">2.4.1.6.01-Instituto Superior de Agricultura </t>
    </r>
    <r>
      <rPr>
        <b/>
        <i/>
        <sz val="10"/>
        <rFont val="Arial"/>
        <family val="2"/>
      </rPr>
      <t>(ISA)</t>
    </r>
  </si>
  <si>
    <t>2.4.2.2.01-Transferencias corrientes a Instituc. Públicas desc.o Autónomas</t>
  </si>
  <si>
    <t>2.4.2.2.02-Otras Transferencias corrientes a Instituciones Desc.  Y Autónomas</t>
  </si>
  <si>
    <t>2.4.2.2.03-Transferencias corrientes a Instituciones Desc. Autónomas</t>
  </si>
  <si>
    <t>2.4.7.2.01-Transferencias Corrientes a Organismos Internacionales</t>
  </si>
  <si>
    <t xml:space="preserve">2.4.9.1.01-Transferencias corrientes a otras instituciones públicas </t>
  </si>
  <si>
    <t>2.4.9.2.01-Sueldos en las transferenciasa otras instituciones públicas</t>
  </si>
  <si>
    <t>2.4.4.1.01-Transferencias corrientes a empresas públicas no financieras(serv.personales)</t>
  </si>
  <si>
    <t>2.4.4.1.02-Otras Transferencias corrientes a empresas públicas no financieras</t>
  </si>
  <si>
    <t>2.4.5..2.01-Transferencias corrientes a instituc. públicas financieras (Serv.Personales)</t>
  </si>
  <si>
    <r>
      <t xml:space="preserve">2.4.9.1.01-Transferencias corrientes a otras instituciones públicas </t>
    </r>
    <r>
      <rPr>
        <b/>
        <i/>
        <sz val="10"/>
        <rFont val="Arial"/>
        <family val="2"/>
      </rPr>
      <t>(UEPI)</t>
    </r>
  </si>
  <si>
    <t>2.4.5.2.01-Administrador de Riesgo Agricola</t>
  </si>
  <si>
    <t xml:space="preserve">   B) GASTOS DE CAPITAL:</t>
  </si>
  <si>
    <t xml:space="preserve"> 5-Transferencias de Capital</t>
  </si>
  <si>
    <t>2.5.1.2.01-Transferencias de Capital a Inst. Priv. sin fines de lucro (Plan Sierra)</t>
  </si>
  <si>
    <t>2.5.2.2.02- Tranf. De Capital a Inst. Públicas Desc. O Autónomas (IAD)</t>
  </si>
  <si>
    <t>2.5.2.2.02-CONSEJO DOMINICANO DEL CAFÉ (CODOCAFE)</t>
  </si>
  <si>
    <t>2.5.2.2.02- Tranf. De Capital a Inst. Públicas Desc. O Autónomas (MERCADOM)</t>
  </si>
  <si>
    <t>3.2.1.6.02-Tranf. De Capital a Inst. Públicas Desc. O Autónomas (FEDA)</t>
  </si>
  <si>
    <t>3.2.1.6.02-Compra de Acciones y Participacion de Capital Interna (BAGRICOLA)</t>
  </si>
  <si>
    <t>3.2.1.6.03-Tranf. De Capital a Inst. Públicas Desc. O Autónomas (FEDA)</t>
  </si>
  <si>
    <t>3.2.1.6.03-Compra de Acciones y Participacion de Capital Interna (BAGRICOLA)</t>
  </si>
  <si>
    <t xml:space="preserve"> 6- Activos No Financieros</t>
  </si>
  <si>
    <t>2.6.1.1.01-Muebles de oficina y estanteria</t>
  </si>
  <si>
    <t>2.6.1.3.01-Equipos computacional</t>
  </si>
  <si>
    <t>2.6.1.5.01-Electrodomésticos</t>
  </si>
  <si>
    <t>2.6.1.9.01-Otros mobiliarios y equipos no identificados precedentemente</t>
  </si>
  <si>
    <t>2.6.3.1.01-Equipo médico y de laboratorio</t>
  </si>
  <si>
    <t>2.6.4.1.01-Automóviles y camiones</t>
  </si>
  <si>
    <t>2.6.4.2.01-Carrocerias y remolques</t>
  </si>
  <si>
    <t>2.6.4.6.01-Equipo de tracción</t>
  </si>
  <si>
    <t>2.6.4.8.01-Otros equipos de transporte</t>
  </si>
  <si>
    <t>2.6.5.1.01-Maquinarias y equipo agropecuario</t>
  </si>
  <si>
    <t>2.6.5.3.01-Maquinaria y equipo industrial</t>
  </si>
  <si>
    <t>2.6.5.3.01-Maquinaria y equipos de construcción</t>
  </si>
  <si>
    <t>2.6.5.4.01-Sistema de aire acondicionado, calefación y refrigeración industrial</t>
  </si>
  <si>
    <t>2.6.5.5.01-Equipo de telecomunicaciónes y señalamiento</t>
  </si>
  <si>
    <t>2.6.5.7.01-Herramientas y maquinas-herramientas</t>
  </si>
  <si>
    <t>2.6.8.8.01-Informaticas</t>
  </si>
  <si>
    <t>2.6.6.9.01-Arboles, cultivos y plantas que general productos recurrentes</t>
  </si>
  <si>
    <t>2.6.7.4.01-Edificios no residenciales</t>
  </si>
  <si>
    <t>2.6.8.3.01-Programa de informática</t>
  </si>
  <si>
    <t xml:space="preserve">2.6.9.9.01-Otras estructurasy objetos de valor                                                                  </t>
  </si>
  <si>
    <t>2.7.1.2.01-Obras para edificaciones no residenciles</t>
  </si>
  <si>
    <t>2.7.2.4.01-Infraestructura terrestre y obras anexas</t>
  </si>
  <si>
    <t>2.7.2.6.01-Infraestructura y plantaciones agrícolas</t>
  </si>
  <si>
    <t>C. Fondos  Especiales (Gastos Corrientes)</t>
  </si>
  <si>
    <t>Fondo 1972-Intabaco</t>
  </si>
  <si>
    <t>Fondo 1973-Conaleche</t>
  </si>
  <si>
    <t>D) PROYECTOS EN EJECUCION</t>
  </si>
  <si>
    <t>MEJORAM. DE LA SANIDAD E INOC. AGROALIM. EN LA REP.DOM. (PATCA III)</t>
  </si>
  <si>
    <t xml:space="preserve">                RECURSOS NACIONALES</t>
  </si>
  <si>
    <t xml:space="preserve">  F-0800 - RECURSOS EXTERNOS   (PATCA III)</t>
  </si>
  <si>
    <t>CONST. DE SISTEMA DE PROD.P/RECONVER</t>
  </si>
  <si>
    <t xml:space="preserve">        RECURSOS NACIONALES</t>
  </si>
  <si>
    <t>MEJORAM. DE DES. P/ORGANIZACIONES ECON. DE POBRES RURALES DE LA FRONTERA</t>
  </si>
  <si>
    <t xml:space="preserve">                 RECURSOS NACIONALES</t>
  </si>
  <si>
    <t xml:space="preserve">      F-0800 RECURSOS EXTERNOS  </t>
  </si>
  <si>
    <t>MEJ. DE DESARROLLO RURAL EN EL CENTRO Y ESTE (PRORURAL CENTRO Y ESTE)</t>
  </si>
  <si>
    <t xml:space="preserve">        RECURSOS EXTERNOS  </t>
  </si>
  <si>
    <t>MEJORAM. DE APOYO A LA INNOV. TECNOLOGICA AGROPEC. EN LA REP.DOM. PATCA II</t>
  </si>
  <si>
    <t xml:space="preserve">    F-0800  RECURSOS EXTERNOS (PATCA II)</t>
  </si>
  <si>
    <t>FORTALECIMIENTO Y ACCESO A MERCADOS DE LA FROTERA</t>
  </si>
  <si>
    <t>FORT. DE CAPACIDADES ORG., TEC., PROD.GERENCIALES</t>
  </si>
  <si>
    <t>0100-  RECURSOS NACIONALES</t>
  </si>
  <si>
    <t>0717-Fort.de Capac.Org., Téc.Prod. Y Gerenciales(Asist.a Prod. Org.)</t>
  </si>
  <si>
    <t>0717-Fort.de Capac.Org., Téc.Prod. Y Gerenciales(Formación de Competencias)</t>
  </si>
  <si>
    <t>E) RECURSOS EXTERNOS</t>
  </si>
  <si>
    <t>0900-PLAN SIERRA (CREDITO EXTERNOS)</t>
  </si>
  <si>
    <t>6027-PLAN SIERRA (DONACION EXTERNA)</t>
  </si>
  <si>
    <t>F)-0814-Apoyo Presupuestario (Recursos Externos)</t>
  </si>
  <si>
    <t>4.2.1.1.03-Disminución de cuentas por pagar de corto plazo deuda administrativa</t>
  </si>
  <si>
    <t>EJECUCIÓN PRESUPUESTARIA CORRESPONDIENTE AL MES DE  OCTUBRE  2014</t>
  </si>
</sst>
</file>

<file path=xl/styles.xml><?xml version="1.0" encoding="utf-8"?>
<styleSheet xmlns="http://schemas.openxmlformats.org/spreadsheetml/2006/main">
  <numFmts count="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0.00_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0"/>
      <color indexed="12"/>
      <name val="Arial"/>
      <family val="2"/>
    </font>
    <font>
      <i/>
      <sz val="10"/>
      <color indexed="8"/>
      <name val="Arial"/>
      <family val="2"/>
    </font>
    <font>
      <b/>
      <i/>
      <sz val="8"/>
      <color indexed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/>
      <bottom/>
    </border>
    <border>
      <left style="medium"/>
      <right style="medium"/>
      <top style="thick"/>
      <bottom style="thick"/>
    </border>
    <border>
      <left>
        <color indexed="63"/>
      </left>
      <right style="thin"/>
      <top>
        <color indexed="63"/>
      </top>
      <bottom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/>
      <bottom/>
    </border>
    <border>
      <left style="thin"/>
      <right style="thin"/>
      <top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164" fontId="1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142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0" fontId="19" fillId="0" borderId="10" xfId="0" applyFont="1" applyBorder="1" applyAlignment="1" applyProtection="1">
      <alignment horizontal="left"/>
      <protection/>
    </xf>
    <xf numFmtId="4" fontId="19" fillId="0" borderId="11" xfId="46" applyNumberFormat="1" applyFont="1" applyBorder="1" applyAlignment="1" applyProtection="1">
      <alignment/>
      <protection/>
    </xf>
    <xf numFmtId="4" fontId="19" fillId="24" borderId="11" xfId="46" applyNumberFormat="1" applyFont="1" applyFill="1" applyBorder="1" applyAlignment="1" applyProtection="1">
      <alignment/>
      <protection/>
    </xf>
    <xf numFmtId="4" fontId="19" fillId="0" borderId="12" xfId="46" applyNumberFormat="1" applyFont="1" applyBorder="1" applyAlignment="1" applyProtection="1">
      <alignment/>
      <protection/>
    </xf>
    <xf numFmtId="39" fontId="19" fillId="0" borderId="11" xfId="46" applyNumberFormat="1" applyFont="1" applyBorder="1" applyAlignment="1" applyProtection="1">
      <alignment/>
      <protection/>
    </xf>
    <xf numFmtId="4" fontId="19" fillId="0" borderId="13" xfId="46" applyNumberFormat="1" applyFont="1" applyBorder="1" applyAlignment="1" applyProtection="1">
      <alignment/>
      <protection/>
    </xf>
    <xf numFmtId="0" fontId="20" fillId="0" borderId="10" xfId="0" applyFont="1" applyBorder="1" applyAlignment="1" applyProtection="1">
      <alignment horizontal="left"/>
      <protection/>
    </xf>
    <xf numFmtId="0" fontId="21" fillId="0" borderId="14" xfId="0" applyFont="1" applyFill="1" applyBorder="1" applyAlignment="1">
      <alignment/>
    </xf>
    <xf numFmtId="4" fontId="21" fillId="0" borderId="15" xfId="46" applyNumberFormat="1" applyFont="1" applyBorder="1" applyAlignment="1">
      <alignment/>
    </xf>
    <xf numFmtId="39" fontId="21" fillId="24" borderId="15" xfId="46" applyNumberFormat="1" applyFont="1" applyFill="1" applyBorder="1" applyAlignment="1" applyProtection="1">
      <alignment/>
      <protection/>
    </xf>
    <xf numFmtId="4" fontId="21" fillId="0" borderId="15" xfId="46" applyNumberFormat="1" applyFont="1" applyBorder="1" applyAlignment="1" applyProtection="1">
      <alignment/>
      <protection/>
    </xf>
    <xf numFmtId="4" fontId="21" fillId="0" borderId="16" xfId="46" applyNumberFormat="1" applyFont="1" applyBorder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0" fontId="20" fillId="0" borderId="10" xfId="0" applyFont="1" applyBorder="1" applyAlignment="1">
      <alignment horizontal="left"/>
    </xf>
    <xf numFmtId="4" fontId="21" fillId="24" borderId="15" xfId="46" applyNumberFormat="1" applyFont="1" applyFill="1" applyBorder="1" applyAlignment="1" applyProtection="1">
      <alignment/>
      <protection/>
    </xf>
    <xf numFmtId="3" fontId="21" fillId="0" borderId="14" xfId="0" applyNumberFormat="1" applyFont="1" applyFill="1" applyBorder="1" applyAlignment="1">
      <alignment/>
    </xf>
    <xf numFmtId="0" fontId="21" fillId="0" borderId="17" xfId="0" applyFont="1" applyFill="1" applyBorder="1" applyAlignment="1">
      <alignment/>
    </xf>
    <xf numFmtId="0" fontId="21" fillId="0" borderId="17" xfId="0" applyFont="1" applyBorder="1" applyAlignment="1">
      <alignment/>
    </xf>
    <xf numFmtId="0" fontId="21" fillId="0" borderId="17" xfId="0" applyFont="1" applyFill="1" applyBorder="1" applyAlignment="1">
      <alignment horizontal="left"/>
    </xf>
    <xf numFmtId="39" fontId="21" fillId="0" borderId="15" xfId="46" applyNumberFormat="1" applyFont="1" applyBorder="1" applyAlignment="1" applyProtection="1">
      <alignment/>
      <protection/>
    </xf>
    <xf numFmtId="49" fontId="21" fillId="0" borderId="17" xfId="0" applyNumberFormat="1" applyFont="1" applyFill="1" applyBorder="1" applyAlignment="1">
      <alignment/>
    </xf>
    <xf numFmtId="49" fontId="21" fillId="0" borderId="14" xfId="0" applyNumberFormat="1" applyFont="1" applyFill="1" applyBorder="1" applyAlignment="1">
      <alignment/>
    </xf>
    <xf numFmtId="3" fontId="21" fillId="0" borderId="14" xfId="0" applyNumberFormat="1" applyFont="1" applyFill="1" applyBorder="1" applyAlignment="1">
      <alignment horizontal="left"/>
    </xf>
    <xf numFmtId="3" fontId="21" fillId="0" borderId="17" xfId="0" applyNumberFormat="1" applyFont="1" applyFill="1" applyBorder="1" applyAlignment="1">
      <alignment horizontal="left"/>
    </xf>
    <xf numFmtId="0" fontId="19" fillId="0" borderId="18" xfId="0" applyFont="1" applyBorder="1" applyAlignment="1">
      <alignment/>
    </xf>
    <xf numFmtId="3" fontId="21" fillId="0" borderId="14" xfId="0" applyNumberFormat="1" applyFont="1" applyBorder="1" applyAlignment="1" applyProtection="1">
      <alignment horizontal="left"/>
      <protection/>
    </xf>
    <xf numFmtId="4" fontId="21" fillId="0" borderId="19" xfId="46" applyNumberFormat="1" applyFont="1" applyBorder="1" applyAlignment="1" applyProtection="1">
      <alignment/>
      <protection/>
    </xf>
    <xf numFmtId="4" fontId="21" fillId="0" borderId="19" xfId="46" applyNumberFormat="1" applyFont="1" applyBorder="1" applyAlignment="1">
      <alignment/>
    </xf>
    <xf numFmtId="43" fontId="21" fillId="24" borderId="0" xfId="46" applyFont="1" applyFill="1" applyAlignment="1">
      <alignment/>
    </xf>
    <xf numFmtId="4" fontId="21" fillId="0" borderId="0" xfId="0" applyNumberFormat="1" applyFont="1" applyAlignment="1">
      <alignment/>
    </xf>
    <xf numFmtId="4" fontId="21" fillId="24" borderId="0" xfId="0" applyNumberFormat="1" applyFont="1" applyFill="1" applyAlignment="1">
      <alignment/>
    </xf>
    <xf numFmtId="4" fontId="21" fillId="0" borderId="15" xfId="0" applyNumberFormat="1" applyFont="1" applyBorder="1" applyAlignment="1">
      <alignment/>
    </xf>
    <xf numFmtId="0" fontId="21" fillId="0" borderId="14" xfId="0" applyFont="1" applyBorder="1" applyAlignment="1">
      <alignment/>
    </xf>
    <xf numFmtId="0" fontId="19" fillId="0" borderId="20" xfId="0" applyFont="1" applyBorder="1" applyAlignment="1">
      <alignment/>
    </xf>
    <xf numFmtId="4" fontId="19" fillId="0" borderId="21" xfId="46" applyNumberFormat="1" applyFont="1" applyBorder="1" applyAlignment="1">
      <alignment/>
    </xf>
    <xf numFmtId="39" fontId="19" fillId="0" borderId="21" xfId="46" applyNumberFormat="1" applyFont="1" applyBorder="1" applyAlignment="1" applyProtection="1">
      <alignment/>
      <protection/>
    </xf>
    <xf numFmtId="4" fontId="19" fillId="0" borderId="22" xfId="46" applyNumberFormat="1" applyFont="1" applyBorder="1" applyAlignment="1">
      <alignment/>
    </xf>
    <xf numFmtId="3" fontId="19" fillId="0" borderId="23" xfId="0" applyNumberFormat="1" applyFont="1" applyBorder="1" applyAlignment="1" applyProtection="1">
      <alignment horizontal="left"/>
      <protection/>
    </xf>
    <xf numFmtId="4" fontId="19" fillId="0" borderId="24" xfId="46" applyNumberFormat="1" applyFont="1" applyBorder="1" applyAlignment="1" applyProtection="1">
      <alignment/>
      <protection/>
    </xf>
    <xf numFmtId="39" fontId="19" fillId="0" borderId="24" xfId="46" applyNumberFormat="1" applyFont="1" applyBorder="1" applyAlignment="1" applyProtection="1">
      <alignment/>
      <protection/>
    </xf>
    <xf numFmtId="4" fontId="19" fillId="0" borderId="25" xfId="46" applyNumberFormat="1" applyFont="1" applyBorder="1" applyAlignment="1" applyProtection="1">
      <alignment/>
      <protection/>
    </xf>
    <xf numFmtId="0" fontId="21" fillId="0" borderId="14" xfId="0" applyFont="1" applyBorder="1" applyAlignment="1" applyProtection="1">
      <alignment horizontal="left"/>
      <protection/>
    </xf>
    <xf numFmtId="4" fontId="19" fillId="0" borderId="15" xfId="46" applyNumberFormat="1" applyFont="1" applyBorder="1" applyAlignment="1" applyProtection="1">
      <alignment/>
      <protection/>
    </xf>
    <xf numFmtId="0" fontId="19" fillId="0" borderId="10" xfId="0" applyFont="1" applyBorder="1" applyAlignment="1">
      <alignment horizontal="left"/>
    </xf>
    <xf numFmtId="4" fontId="19" fillId="0" borderId="26" xfId="46" applyNumberFormat="1" applyFont="1" applyBorder="1" applyAlignment="1" applyProtection="1">
      <alignment/>
      <protection/>
    </xf>
    <xf numFmtId="4" fontId="19" fillId="0" borderId="27" xfId="46" applyNumberFormat="1" applyFont="1" applyBorder="1" applyAlignment="1" applyProtection="1">
      <alignment/>
      <protection/>
    </xf>
    <xf numFmtId="0" fontId="21" fillId="0" borderId="28" xfId="0" applyFont="1" applyBorder="1" applyAlignment="1">
      <alignment/>
    </xf>
    <xf numFmtId="4" fontId="19" fillId="0" borderId="15" xfId="46" applyNumberFormat="1" applyFont="1" applyBorder="1" applyAlignment="1">
      <alignment/>
    </xf>
    <xf numFmtId="4" fontId="21" fillId="0" borderId="29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49" fontId="21" fillId="0" borderId="17" xfId="0" applyNumberFormat="1" applyFont="1" applyBorder="1" applyAlignment="1">
      <alignment/>
    </xf>
    <xf numFmtId="4" fontId="21" fillId="0" borderId="30" xfId="46" applyNumberFormat="1" applyFont="1" applyBorder="1" applyAlignment="1">
      <alignment/>
    </xf>
    <xf numFmtId="39" fontId="21" fillId="24" borderId="15" xfId="46" applyNumberFormat="1" applyFont="1" applyFill="1" applyBorder="1" applyAlignment="1">
      <alignment/>
    </xf>
    <xf numFmtId="39" fontId="21" fillId="0" borderId="15" xfId="46" applyNumberFormat="1" applyFont="1" applyBorder="1" applyAlignment="1">
      <alignment/>
    </xf>
    <xf numFmtId="39" fontId="21" fillId="0" borderId="0" xfId="46" applyNumberFormat="1" applyFont="1" applyBorder="1" applyAlignment="1" applyProtection="1">
      <alignment/>
      <protection/>
    </xf>
    <xf numFmtId="4" fontId="0" fillId="0" borderId="0" xfId="0" applyNumberFormat="1" applyAlignment="1">
      <alignment/>
    </xf>
    <xf numFmtId="4" fontId="21" fillId="0" borderId="0" xfId="46" applyNumberFormat="1" applyFont="1" applyBorder="1" applyAlignment="1">
      <alignment/>
    </xf>
    <xf numFmtId="4" fontId="21" fillId="0" borderId="31" xfId="46" applyNumberFormat="1" applyFont="1" applyBorder="1" applyAlignment="1">
      <alignment/>
    </xf>
    <xf numFmtId="0" fontId="19" fillId="0" borderId="28" xfId="0" applyFont="1" applyFill="1" applyBorder="1" applyAlignment="1">
      <alignment/>
    </xf>
    <xf numFmtId="4" fontId="19" fillId="0" borderId="29" xfId="0" applyNumberFormat="1" applyFont="1" applyBorder="1" applyAlignment="1">
      <alignment/>
    </xf>
    <xf numFmtId="4" fontId="19" fillId="0" borderId="11" xfId="0" applyNumberFormat="1" applyFont="1" applyBorder="1" applyAlignment="1">
      <alignment/>
    </xf>
    <xf numFmtId="4" fontId="19" fillId="0" borderId="13" xfId="0" applyNumberFormat="1" applyFont="1" applyBorder="1" applyAlignment="1">
      <alignment/>
    </xf>
    <xf numFmtId="0" fontId="22" fillId="0" borderId="28" xfId="0" applyFont="1" applyFill="1" applyBorder="1" applyAlignment="1">
      <alignment/>
    </xf>
    <xf numFmtId="4" fontId="21" fillId="0" borderId="29" xfId="46" applyNumberFormat="1" applyFont="1" applyFill="1" applyBorder="1" applyAlignment="1">
      <alignment/>
    </xf>
    <xf numFmtId="4" fontId="21" fillId="0" borderId="29" xfId="46" applyNumberFormat="1" applyFont="1" applyBorder="1" applyAlignment="1" applyProtection="1">
      <alignment/>
      <protection/>
    </xf>
    <xf numFmtId="0" fontId="22" fillId="0" borderId="17" xfId="0" applyFont="1" applyFill="1" applyBorder="1" applyAlignment="1">
      <alignment/>
    </xf>
    <xf numFmtId="43" fontId="19" fillId="0" borderId="11" xfId="46" applyFont="1" applyBorder="1" applyAlignment="1" applyProtection="1">
      <alignment/>
      <protection/>
    </xf>
    <xf numFmtId="43" fontId="19" fillId="0" borderId="32" xfId="46" applyFont="1" applyBorder="1" applyAlignment="1" applyProtection="1">
      <alignment/>
      <protection/>
    </xf>
    <xf numFmtId="43" fontId="19" fillId="0" borderId="13" xfId="46" applyFont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/>
      <protection/>
    </xf>
    <xf numFmtId="43" fontId="23" fillId="0" borderId="11" xfId="46" applyFont="1" applyBorder="1" applyAlignment="1" applyProtection="1">
      <alignment/>
      <protection/>
    </xf>
    <xf numFmtId="43" fontId="23" fillId="0" borderId="32" xfId="46" applyFont="1" applyBorder="1" applyAlignment="1" applyProtection="1">
      <alignment/>
      <protection/>
    </xf>
    <xf numFmtId="43" fontId="23" fillId="0" borderId="13" xfId="46" applyFont="1" applyBorder="1" applyAlignment="1" applyProtection="1">
      <alignment/>
      <protection/>
    </xf>
    <xf numFmtId="0" fontId="21" fillId="0" borderId="10" xfId="0" applyFont="1" applyBorder="1" applyAlignment="1" applyProtection="1">
      <alignment horizontal="left"/>
      <protection/>
    </xf>
    <xf numFmtId="39" fontId="21" fillId="0" borderId="11" xfId="0" applyNumberFormat="1" applyFont="1" applyBorder="1" applyAlignment="1">
      <alignment/>
    </xf>
    <xf numFmtId="43" fontId="21" fillId="0" borderId="11" xfId="46" applyFont="1" applyBorder="1" applyAlignment="1" applyProtection="1">
      <alignment/>
      <protection/>
    </xf>
    <xf numFmtId="4" fontId="21" fillId="0" borderId="11" xfId="46" applyNumberFormat="1" applyFont="1" applyBorder="1" applyAlignment="1" applyProtection="1">
      <alignment/>
      <protection/>
    </xf>
    <xf numFmtId="43" fontId="24" fillId="0" borderId="11" xfId="46" applyFont="1" applyBorder="1" applyAlignment="1">
      <alignment/>
    </xf>
    <xf numFmtId="43" fontId="23" fillId="0" borderId="32" xfId="46" applyFont="1" applyBorder="1" applyAlignment="1">
      <alignment/>
    </xf>
    <xf numFmtId="43" fontId="24" fillId="0" borderId="32" xfId="46" applyFont="1" applyBorder="1" applyAlignment="1">
      <alignment/>
    </xf>
    <xf numFmtId="4" fontId="21" fillId="0" borderId="13" xfId="46" applyNumberFormat="1" applyFont="1" applyBorder="1" applyAlignment="1" applyProtection="1">
      <alignment/>
      <protection/>
    </xf>
    <xf numFmtId="39" fontId="21" fillId="0" borderId="15" xfId="0" applyNumberFormat="1" applyFont="1" applyBorder="1" applyAlignment="1">
      <alignment/>
    </xf>
    <xf numFmtId="43" fontId="21" fillId="0" borderId="15" xfId="46" applyFont="1" applyBorder="1" applyAlignment="1" applyProtection="1">
      <alignment/>
      <protection/>
    </xf>
    <xf numFmtId="43" fontId="21" fillId="0" borderId="30" xfId="46" applyFont="1" applyBorder="1" applyAlignment="1" applyProtection="1">
      <alignment/>
      <protection/>
    </xf>
    <xf numFmtId="0" fontId="23" fillId="0" borderId="10" xfId="0" applyFont="1" applyBorder="1" applyAlignment="1">
      <alignment/>
    </xf>
    <xf numFmtId="43" fontId="24" fillId="0" borderId="15" xfId="46" applyFont="1" applyBorder="1" applyAlignment="1" applyProtection="1">
      <alignment/>
      <protection/>
    </xf>
    <xf numFmtId="43" fontId="23" fillId="0" borderId="15" xfId="46" applyFont="1" applyBorder="1" applyAlignment="1" applyProtection="1">
      <alignment/>
      <protection/>
    </xf>
    <xf numFmtId="43" fontId="23" fillId="0" borderId="30" xfId="46" applyFont="1" applyBorder="1" applyAlignment="1" applyProtection="1">
      <alignment/>
      <protection/>
    </xf>
    <xf numFmtId="0" fontId="25" fillId="0" borderId="10" xfId="0" applyFont="1" applyBorder="1" applyAlignment="1" applyProtection="1">
      <alignment horizontal="left"/>
      <protection/>
    </xf>
    <xf numFmtId="39" fontId="21" fillId="0" borderId="11" xfId="0" applyNumberFormat="1" applyFont="1" applyBorder="1" applyAlignment="1" applyProtection="1">
      <alignment/>
      <protection/>
    </xf>
    <xf numFmtId="43" fontId="21" fillId="0" borderId="32" xfId="46" applyFont="1" applyBorder="1" applyAlignment="1" applyProtection="1">
      <alignment/>
      <protection/>
    </xf>
    <xf numFmtId="0" fontId="21" fillId="0" borderId="33" xfId="0" applyFont="1" applyBorder="1" applyAlignment="1" applyProtection="1">
      <alignment horizontal="left"/>
      <protection/>
    </xf>
    <xf numFmtId="43" fontId="21" fillId="0" borderId="31" xfId="46" applyFont="1" applyBorder="1" applyAlignment="1" applyProtection="1">
      <alignment/>
      <protection/>
    </xf>
    <xf numFmtId="4" fontId="21" fillId="0" borderId="31" xfId="46" applyNumberFormat="1" applyFont="1" applyBorder="1" applyAlignment="1" applyProtection="1">
      <alignment/>
      <protection/>
    </xf>
    <xf numFmtId="0" fontId="25" fillId="0" borderId="10" xfId="0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left"/>
      <protection/>
    </xf>
    <xf numFmtId="4" fontId="21" fillId="0" borderId="11" xfId="0" applyNumberFormat="1" applyFont="1" applyBorder="1" applyAlignment="1">
      <alignment/>
    </xf>
    <xf numFmtId="43" fontId="21" fillId="0" borderId="11" xfId="46" applyFont="1" applyBorder="1" applyAlignment="1">
      <alignment/>
    </xf>
    <xf numFmtId="0" fontId="0" fillId="0" borderId="11" xfId="0" applyBorder="1" applyAlignment="1">
      <alignment/>
    </xf>
    <xf numFmtId="0" fontId="0" fillId="0" borderId="32" xfId="0" applyBorder="1" applyAlignment="1">
      <alignment/>
    </xf>
    <xf numFmtId="0" fontId="21" fillId="0" borderId="33" xfId="0" applyFont="1" applyFill="1" applyBorder="1" applyAlignment="1" applyProtection="1">
      <alignment horizontal="left"/>
      <protection/>
    </xf>
    <xf numFmtId="43" fontId="21" fillId="0" borderId="15" xfId="46" applyFont="1" applyBorder="1" applyAlignment="1">
      <alignment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0" fontId="25" fillId="0" borderId="33" xfId="0" applyFont="1" applyFill="1" applyBorder="1" applyAlignment="1" applyProtection="1">
      <alignment horizontal="left"/>
      <protection/>
    </xf>
    <xf numFmtId="0" fontId="24" fillId="0" borderId="10" xfId="0" applyFont="1" applyFill="1" applyBorder="1" applyAlignment="1" applyProtection="1">
      <alignment horizontal="left"/>
      <protection/>
    </xf>
    <xf numFmtId="4" fontId="24" fillId="0" borderId="11" xfId="0" applyNumberFormat="1" applyFont="1" applyBorder="1" applyAlignment="1">
      <alignment/>
    </xf>
    <xf numFmtId="4" fontId="24" fillId="0" borderId="32" xfId="46" applyNumberFormat="1" applyFont="1" applyBorder="1" applyAlignment="1" applyProtection="1">
      <alignment/>
      <protection/>
    </xf>
    <xf numFmtId="0" fontId="0" fillId="0" borderId="34" xfId="0" applyBorder="1" applyAlignment="1">
      <alignment/>
    </xf>
    <xf numFmtId="4" fontId="24" fillId="0" borderId="32" xfId="0" applyNumberFormat="1" applyFont="1" applyBorder="1" applyAlignment="1">
      <alignment/>
    </xf>
    <xf numFmtId="4" fontId="23" fillId="0" borderId="32" xfId="0" applyNumberFormat="1" applyFont="1" applyBorder="1" applyAlignment="1">
      <alignment/>
    </xf>
    <xf numFmtId="4" fontId="21" fillId="0" borderId="31" xfId="0" applyNumberFormat="1" applyFont="1" applyBorder="1" applyAlignment="1">
      <alignment/>
    </xf>
    <xf numFmtId="43" fontId="21" fillId="0" borderId="31" xfId="46" applyFont="1" applyBorder="1" applyAlignment="1">
      <alignment/>
    </xf>
    <xf numFmtId="0" fontId="0" fillId="0" borderId="31" xfId="0" applyBorder="1" applyAlignment="1">
      <alignment/>
    </xf>
    <xf numFmtId="4" fontId="21" fillId="0" borderId="32" xfId="46" applyNumberFormat="1" applyFont="1" applyBorder="1" applyAlignment="1" applyProtection="1">
      <alignment/>
      <protection/>
    </xf>
    <xf numFmtId="0" fontId="23" fillId="0" borderId="10" xfId="0" applyFont="1" applyFill="1" applyBorder="1" applyAlignment="1" applyProtection="1">
      <alignment horizontal="left"/>
      <protection/>
    </xf>
    <xf numFmtId="0" fontId="21" fillId="0" borderId="35" xfId="0" applyFont="1" applyFill="1" applyBorder="1" applyAlignment="1" applyProtection="1">
      <alignment horizontal="left"/>
      <protection/>
    </xf>
    <xf numFmtId="43" fontId="21" fillId="0" borderId="34" xfId="46" applyFont="1" applyBorder="1" applyAlignment="1">
      <alignment/>
    </xf>
    <xf numFmtId="0" fontId="21" fillId="0" borderId="36" xfId="0" applyFont="1" applyBorder="1" applyAlignment="1">
      <alignment/>
    </xf>
    <xf numFmtId="43" fontId="24" fillId="0" borderId="11" xfId="46" applyFont="1" applyBorder="1" applyAlignment="1" applyProtection="1">
      <alignment/>
      <protection/>
    </xf>
    <xf numFmtId="43" fontId="23" fillId="0" borderId="31" xfId="46" applyFont="1" applyBorder="1" applyAlignment="1" applyProtection="1">
      <alignment/>
      <protection/>
    </xf>
    <xf numFmtId="43" fontId="23" fillId="0" borderId="37" xfId="46" applyFont="1" applyBorder="1" applyAlignment="1" applyProtection="1">
      <alignment/>
      <protection/>
    </xf>
    <xf numFmtId="0" fontId="0" fillId="0" borderId="37" xfId="0" applyBorder="1" applyAlignment="1">
      <alignment/>
    </xf>
    <xf numFmtId="0" fontId="23" fillId="0" borderId="35" xfId="0" applyFont="1" applyBorder="1" applyAlignment="1">
      <alignment/>
    </xf>
    <xf numFmtId="43" fontId="21" fillId="0" borderId="38" xfId="46" applyFont="1" applyBorder="1" applyAlignment="1">
      <alignment/>
    </xf>
    <xf numFmtId="0" fontId="0" fillId="0" borderId="38" xfId="0" applyBorder="1" applyAlignment="1">
      <alignment/>
    </xf>
    <xf numFmtId="4" fontId="0" fillId="0" borderId="0" xfId="0" applyNumberFormat="1" applyBorder="1" applyAlignment="1">
      <alignment/>
    </xf>
    <xf numFmtId="4" fontId="26" fillId="0" borderId="0" xfId="0" applyNumberFormat="1" applyFont="1" applyBorder="1" applyAlignment="1">
      <alignment/>
    </xf>
    <xf numFmtId="0" fontId="27" fillId="0" borderId="0" xfId="0" applyFont="1" applyAlignment="1" applyProtection="1">
      <alignment horizontal="center"/>
      <protection/>
    </xf>
    <xf numFmtId="0" fontId="27" fillId="0" borderId="38" xfId="0" applyFont="1" applyBorder="1" applyAlignment="1" applyProtection="1">
      <alignment horizontal="center"/>
      <protection/>
    </xf>
    <xf numFmtId="0" fontId="26" fillId="25" borderId="39" xfId="0" applyFont="1" applyFill="1" applyBorder="1" applyAlignment="1" applyProtection="1">
      <alignment horizontal="left"/>
      <protection/>
    </xf>
    <xf numFmtId="37" fontId="26" fillId="25" borderId="29" xfId="0" applyNumberFormat="1" applyFont="1" applyFill="1" applyBorder="1" applyAlignment="1" applyProtection="1">
      <alignment horizontal="center"/>
      <protection/>
    </xf>
    <xf numFmtId="37" fontId="26" fillId="25" borderId="40" xfId="0" applyNumberFormat="1" applyFont="1" applyFill="1" applyBorder="1" applyAlignment="1" applyProtection="1">
      <alignment horizontal="center"/>
      <protection/>
    </xf>
    <xf numFmtId="0" fontId="26" fillId="25" borderId="14" xfId="0" applyFont="1" applyFill="1" applyBorder="1" applyAlignment="1" applyProtection="1">
      <alignment horizontal="left"/>
      <protection/>
    </xf>
    <xf numFmtId="37" fontId="26" fillId="25" borderId="15" xfId="0" applyNumberFormat="1" applyFont="1" applyFill="1" applyBorder="1" applyAlignment="1" applyProtection="1">
      <alignment horizontal="center"/>
      <protection/>
    </xf>
    <xf numFmtId="37" fontId="26" fillId="25" borderId="16" xfId="0" applyNumberFormat="1" applyFont="1" applyFill="1" applyBorder="1" applyAlignment="1" applyProtection="1">
      <alignment horizontal="center"/>
      <protection/>
    </xf>
    <xf numFmtId="0" fontId="26" fillId="25" borderId="41" xfId="0" applyFont="1" applyFill="1" applyBorder="1" applyAlignment="1" applyProtection="1">
      <alignment horizontal="left"/>
      <protection/>
    </xf>
    <xf numFmtId="37" fontId="26" fillId="25" borderId="42" xfId="0" applyNumberFormat="1" applyFont="1" applyFill="1" applyBorder="1" applyAlignment="1" applyProtection="1">
      <alignment horizontal="center"/>
      <protection/>
    </xf>
    <xf numFmtId="37" fontId="26" fillId="25" borderId="31" xfId="0" applyNumberFormat="1" applyFont="1" applyFill="1" applyBorder="1" applyAlignment="1" applyProtection="1">
      <alignment horizontal="center"/>
      <protection/>
    </xf>
    <xf numFmtId="37" fontId="26" fillId="25" borderId="12" xfId="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- Style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09"/>
  <sheetViews>
    <sheetView tabSelected="1" zoomScalePageLayoutView="0" workbookViewId="0" topLeftCell="A1">
      <selection activeCell="A3" sqref="A3:P3"/>
    </sheetView>
  </sheetViews>
  <sheetFormatPr defaultColWidth="9.140625" defaultRowHeight="12.75"/>
  <cols>
    <col min="1" max="1" width="77.140625" style="0" customWidth="1"/>
    <col min="2" max="2" width="17.140625" style="0" customWidth="1"/>
    <col min="3" max="3" width="17.8515625" style="0" customWidth="1"/>
    <col min="4" max="4" width="17.140625" style="0" bestFit="1" customWidth="1"/>
    <col min="5" max="14" width="15.7109375" style="0" customWidth="1"/>
    <col min="15" max="15" width="17.8515625" style="0" customWidth="1"/>
    <col min="16" max="16" width="16.421875" style="0" customWidth="1"/>
    <col min="17" max="17" width="16.28125" style="0" customWidth="1"/>
    <col min="18" max="18" width="15.57421875" style="0" customWidth="1"/>
    <col min="19" max="19" width="14.421875" style="0" customWidth="1"/>
    <col min="20" max="20" width="15.57421875" style="0" customWidth="1"/>
    <col min="21" max="21" width="1.8515625" style="0" customWidth="1"/>
    <col min="22" max="22" width="15.57421875" style="0" customWidth="1"/>
    <col min="23" max="23" width="1.8515625" style="0" customWidth="1"/>
    <col min="24" max="24" width="19.00390625" style="0" customWidth="1"/>
    <col min="25" max="25" width="1.8515625" style="0" customWidth="1"/>
    <col min="26" max="32" width="15.57421875" style="0" customWidth="1"/>
  </cols>
  <sheetData>
    <row r="1" spans="1:16" ht="16.5">
      <c r="A1" s="130" t="s">
        <v>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</row>
    <row r="2" spans="1:16" ht="16.5">
      <c r="A2" s="130" t="s">
        <v>191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</row>
    <row r="3" spans="1:16" ht="17.25" thickBot="1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4" spans="1:32" ht="12.75">
      <c r="A4" s="132" t="s">
        <v>0</v>
      </c>
      <c r="B4" s="133" t="s">
        <v>3</v>
      </c>
      <c r="C4" s="133" t="s">
        <v>3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4" t="s">
        <v>4</v>
      </c>
      <c r="R4" s="1"/>
      <c r="T4" s="1"/>
      <c r="V4" s="1"/>
      <c r="X4" s="1"/>
      <c r="Z4" s="1"/>
      <c r="AB4" s="1"/>
      <c r="AD4" s="1"/>
      <c r="AF4" s="1"/>
    </row>
    <row r="5" spans="1:20" ht="12.75">
      <c r="A5" s="135" t="s">
        <v>5</v>
      </c>
      <c r="B5" s="136" t="s">
        <v>6</v>
      </c>
      <c r="C5" s="136" t="s">
        <v>7</v>
      </c>
      <c r="D5" s="136" t="s">
        <v>4</v>
      </c>
      <c r="E5" s="136" t="s">
        <v>8</v>
      </c>
      <c r="F5" s="136" t="s">
        <v>9</v>
      </c>
      <c r="G5" s="136" t="s">
        <v>10</v>
      </c>
      <c r="H5" s="136" t="s">
        <v>11</v>
      </c>
      <c r="I5" s="136" t="s">
        <v>12</v>
      </c>
      <c r="J5" s="136" t="s">
        <v>13</v>
      </c>
      <c r="K5" s="136" t="s">
        <v>14</v>
      </c>
      <c r="L5" s="136" t="s">
        <v>15</v>
      </c>
      <c r="M5" s="136" t="s">
        <v>16</v>
      </c>
      <c r="N5" s="136" t="s">
        <v>17</v>
      </c>
      <c r="O5" s="136" t="s">
        <v>18</v>
      </c>
      <c r="P5" s="137" t="s">
        <v>19</v>
      </c>
      <c r="R5" s="1"/>
      <c r="T5" s="1"/>
    </row>
    <row r="6" spans="1:20" ht="13.5" thickBot="1">
      <c r="A6" s="138"/>
      <c r="B6" s="139" t="s">
        <v>20</v>
      </c>
      <c r="C6" s="140" t="s">
        <v>3</v>
      </c>
      <c r="D6" s="139" t="s">
        <v>6</v>
      </c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 t="s">
        <v>21</v>
      </c>
      <c r="P6" s="141" t="s">
        <v>22</v>
      </c>
      <c r="R6" s="1"/>
      <c r="T6" s="1"/>
    </row>
    <row r="7" spans="1:30" ht="13.5" thickBot="1">
      <c r="A7" s="2" t="s">
        <v>23</v>
      </c>
      <c r="B7" s="3">
        <f aca="true" t="shared" si="0" ref="B7:P7">+B8+B115+B149+B152+B175+B178</f>
        <v>9814054223</v>
      </c>
      <c r="C7" s="3">
        <f t="shared" si="0"/>
        <v>-14555381.889999986</v>
      </c>
      <c r="D7" s="3">
        <f t="shared" si="0"/>
        <v>9799498841.11</v>
      </c>
      <c r="E7" s="4">
        <f t="shared" si="0"/>
        <v>536055230.23</v>
      </c>
      <c r="F7" s="4">
        <f t="shared" si="0"/>
        <v>607964986.92</v>
      </c>
      <c r="G7" s="4">
        <f t="shared" si="0"/>
        <v>1299946053.9</v>
      </c>
      <c r="H7" s="4">
        <f t="shared" si="0"/>
        <v>540165468.3499999</v>
      </c>
      <c r="I7" s="4">
        <f t="shared" si="0"/>
        <v>895825872.5799999</v>
      </c>
      <c r="J7" s="4">
        <f t="shared" si="0"/>
        <v>928462717.82</v>
      </c>
      <c r="K7" s="4">
        <f t="shared" si="0"/>
        <v>1028182960</v>
      </c>
      <c r="L7" s="4">
        <f t="shared" si="0"/>
        <v>667392982.89</v>
      </c>
      <c r="M7" s="4">
        <f t="shared" si="0"/>
        <v>811824661.56</v>
      </c>
      <c r="N7" s="4">
        <f t="shared" si="0"/>
        <v>481773110.97</v>
      </c>
      <c r="O7" s="3">
        <f t="shared" si="0"/>
        <v>7797594045.220001</v>
      </c>
      <c r="P7" s="5">
        <f t="shared" si="0"/>
        <v>2001904795.8899996</v>
      </c>
      <c r="Q7" s="1"/>
      <c r="R7" s="1"/>
      <c r="S7" s="1"/>
      <c r="AD7" s="1"/>
    </row>
    <row r="8" spans="1:20" ht="13.5" thickBot="1">
      <c r="A8" s="2" t="s">
        <v>24</v>
      </c>
      <c r="B8" s="3">
        <f aca="true" t="shared" si="1" ref="B8:P8">+B9+B26+B59+B100</f>
        <v>6681584296</v>
      </c>
      <c r="C8" s="6">
        <f t="shared" si="1"/>
        <v>-294852095.89</v>
      </c>
      <c r="D8" s="6">
        <f t="shared" si="1"/>
        <v>6386732200.110001</v>
      </c>
      <c r="E8" s="3">
        <f t="shared" si="1"/>
        <v>457895969.01</v>
      </c>
      <c r="F8" s="3">
        <f t="shared" si="1"/>
        <v>571979039.31</v>
      </c>
      <c r="G8" s="3">
        <f t="shared" si="1"/>
        <v>645999226</v>
      </c>
      <c r="H8" s="3">
        <f t="shared" si="1"/>
        <v>420265700.03999996</v>
      </c>
      <c r="I8" s="3">
        <f t="shared" si="1"/>
        <v>568409926.34</v>
      </c>
      <c r="J8" s="3">
        <f t="shared" si="1"/>
        <v>541173272.25</v>
      </c>
      <c r="K8" s="3">
        <f t="shared" si="1"/>
        <v>490177115.14</v>
      </c>
      <c r="L8" s="3">
        <f t="shared" si="1"/>
        <v>515328977.97999996</v>
      </c>
      <c r="M8" s="3">
        <f t="shared" si="1"/>
        <v>600214829.68</v>
      </c>
      <c r="N8" s="3">
        <f t="shared" si="1"/>
        <v>425369223.21000004</v>
      </c>
      <c r="O8" s="3">
        <f t="shared" si="1"/>
        <v>5236813278.96</v>
      </c>
      <c r="P8" s="7">
        <f t="shared" si="1"/>
        <v>1149918921.1499996</v>
      </c>
      <c r="T8" s="1"/>
    </row>
    <row r="9" spans="1:16" ht="15" thickBot="1">
      <c r="A9" s="8" t="s">
        <v>25</v>
      </c>
      <c r="B9" s="3">
        <f>SUM(B10:B24)</f>
        <v>2029998485</v>
      </c>
      <c r="C9" s="6">
        <f aca="true" t="shared" si="2" ref="C9:P9">SUM(C10:C25)</f>
        <v>-63555381.88999998</v>
      </c>
      <c r="D9" s="3">
        <f t="shared" si="2"/>
        <v>1966443103.11</v>
      </c>
      <c r="E9" s="3">
        <f t="shared" si="2"/>
        <v>134183346.92999999</v>
      </c>
      <c r="F9" s="3">
        <f t="shared" si="2"/>
        <v>161402796.39</v>
      </c>
      <c r="G9" s="3">
        <f t="shared" si="2"/>
        <v>158557134.32</v>
      </c>
      <c r="H9" s="3">
        <f t="shared" si="2"/>
        <v>149123673.68</v>
      </c>
      <c r="I9" s="3">
        <f t="shared" si="2"/>
        <v>139775669.81</v>
      </c>
      <c r="J9" s="3">
        <f t="shared" si="2"/>
        <v>164973947.09</v>
      </c>
      <c r="K9" s="3">
        <f t="shared" si="2"/>
        <v>151740576.01999998</v>
      </c>
      <c r="L9" s="3">
        <f t="shared" si="2"/>
        <v>160494395.08</v>
      </c>
      <c r="M9" s="3">
        <f t="shared" si="2"/>
        <v>152624107.50999996</v>
      </c>
      <c r="N9" s="3">
        <f t="shared" si="2"/>
        <v>150164985.32</v>
      </c>
      <c r="O9" s="3">
        <f t="shared" si="2"/>
        <v>1523040632.1499999</v>
      </c>
      <c r="P9" s="7">
        <f t="shared" si="2"/>
        <v>443402470.9599999</v>
      </c>
    </row>
    <row r="10" spans="1:30" ht="12.75">
      <c r="A10" s="9" t="s">
        <v>26</v>
      </c>
      <c r="B10" s="10">
        <v>1442645503</v>
      </c>
      <c r="C10" s="11">
        <v>-105457866.71</v>
      </c>
      <c r="D10" s="12">
        <f aca="true" t="shared" si="3" ref="D10:D25">+B10+C10</f>
        <v>1337187636.29</v>
      </c>
      <c r="E10" s="12">
        <v>97961677</v>
      </c>
      <c r="F10" s="12">
        <v>118844955.2</v>
      </c>
      <c r="G10" s="12">
        <v>109762381.18</v>
      </c>
      <c r="H10" s="12">
        <v>109322272.99</v>
      </c>
      <c r="I10" s="12">
        <v>110386191.45</v>
      </c>
      <c r="J10" s="12">
        <v>111322856.1</v>
      </c>
      <c r="K10" s="12">
        <v>111208232.96</v>
      </c>
      <c r="L10" s="12">
        <v>110536925.89</v>
      </c>
      <c r="M10" s="12">
        <v>111821738.83</v>
      </c>
      <c r="N10" s="12">
        <v>110313566.38</v>
      </c>
      <c r="O10" s="12">
        <f aca="true" t="shared" si="4" ref="O10:O25">SUM(E10:N10)</f>
        <v>1101480797.98</v>
      </c>
      <c r="P10" s="13">
        <f aca="true" t="shared" si="5" ref="P10:P25">+D10-O10</f>
        <v>235706838.30999994</v>
      </c>
      <c r="Q10" s="1"/>
      <c r="R10" s="1"/>
      <c r="S10" s="1"/>
      <c r="AD10" s="1"/>
    </row>
    <row r="11" spans="1:30" ht="12.75">
      <c r="A11" s="9" t="s">
        <v>27</v>
      </c>
      <c r="B11" s="10">
        <v>6360000</v>
      </c>
      <c r="C11" s="11"/>
      <c r="D11" s="12">
        <f t="shared" si="3"/>
        <v>6360000</v>
      </c>
      <c r="E11" s="12">
        <v>249000</v>
      </c>
      <c r="F11" s="12">
        <v>574000</v>
      </c>
      <c r="G11" s="12">
        <v>717000</v>
      </c>
      <c r="H11" s="12">
        <v>566000</v>
      </c>
      <c r="I11" s="12">
        <v>233000</v>
      </c>
      <c r="J11" s="12">
        <v>796000</v>
      </c>
      <c r="K11" s="12">
        <v>721000</v>
      </c>
      <c r="L11" s="12">
        <v>1554500</v>
      </c>
      <c r="M11" s="12">
        <v>266000</v>
      </c>
      <c r="N11" s="12">
        <v>631000</v>
      </c>
      <c r="O11" s="12">
        <f t="shared" si="4"/>
        <v>6307500</v>
      </c>
      <c r="P11" s="13">
        <f t="shared" si="5"/>
        <v>52500</v>
      </c>
      <c r="Q11" s="1"/>
      <c r="R11" s="1"/>
      <c r="S11" s="1"/>
      <c r="AD11" s="1"/>
    </row>
    <row r="12" spans="1:30" ht="12.75">
      <c r="A12" s="9" t="s">
        <v>28</v>
      </c>
      <c r="B12" s="10"/>
      <c r="C12" s="11">
        <v>129090238</v>
      </c>
      <c r="D12" s="12">
        <f t="shared" si="3"/>
        <v>129090238</v>
      </c>
      <c r="E12" s="12">
        <v>11786607.49</v>
      </c>
      <c r="F12" s="12">
        <v>13731382.64</v>
      </c>
      <c r="G12" s="12">
        <v>12765999.39</v>
      </c>
      <c r="H12" s="12">
        <v>12786000</v>
      </c>
      <c r="I12" s="12">
        <v>2586000</v>
      </c>
      <c r="J12" s="12">
        <v>19697372.9</v>
      </c>
      <c r="K12" s="12">
        <v>12791000</v>
      </c>
      <c r="L12" s="12">
        <v>15205000</v>
      </c>
      <c r="M12" s="12">
        <v>13406000</v>
      </c>
      <c r="N12" s="12">
        <v>12789000</v>
      </c>
      <c r="O12" s="12">
        <f t="shared" si="4"/>
        <v>127544362.42</v>
      </c>
      <c r="P12" s="13">
        <f t="shared" si="5"/>
        <v>1545875.5799999982</v>
      </c>
      <c r="Q12" s="1"/>
      <c r="R12" s="1"/>
      <c r="S12" s="1"/>
      <c r="AD12" s="1"/>
    </row>
    <row r="13" spans="1:30" ht="12.75">
      <c r="A13" s="9" t="s">
        <v>29</v>
      </c>
      <c r="B13" s="10">
        <v>96982523</v>
      </c>
      <c r="C13" s="11">
        <v>-109451.43</v>
      </c>
      <c r="D13" s="12">
        <f t="shared" si="3"/>
        <v>96873071.57</v>
      </c>
      <c r="E13" s="12">
        <v>6989643.13</v>
      </c>
      <c r="F13" s="12">
        <v>7746778.42</v>
      </c>
      <c r="G13" s="12">
        <v>7444058</v>
      </c>
      <c r="H13" s="12">
        <v>7448923.7</v>
      </c>
      <c r="I13" s="12">
        <v>7448923.7</v>
      </c>
      <c r="J13" s="12">
        <v>7531555.46</v>
      </c>
      <c r="K13" s="12">
        <v>7410809.01</v>
      </c>
      <c r="L13" s="12">
        <v>7440583.22</v>
      </c>
      <c r="M13" s="12">
        <v>7408139.77</v>
      </c>
      <c r="N13" s="12">
        <v>7342926.86</v>
      </c>
      <c r="O13" s="12">
        <f t="shared" si="4"/>
        <v>74212341.27</v>
      </c>
      <c r="P13" s="13">
        <f t="shared" si="5"/>
        <v>22660730.299999997</v>
      </c>
      <c r="Q13" s="1"/>
      <c r="R13" s="1"/>
      <c r="S13" s="1"/>
      <c r="AD13" s="1"/>
    </row>
    <row r="14" spans="1:30" ht="12.75">
      <c r="A14" s="9" t="s">
        <v>30</v>
      </c>
      <c r="B14" s="10">
        <v>110884018</v>
      </c>
      <c r="C14" s="11">
        <v>18771793.22</v>
      </c>
      <c r="D14" s="12">
        <f t="shared" si="3"/>
        <v>129655811.22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>
        <f t="shared" si="4"/>
        <v>0</v>
      </c>
      <c r="P14" s="13">
        <f t="shared" si="5"/>
        <v>129655811.22</v>
      </c>
      <c r="Q14" s="1"/>
      <c r="R14" s="1"/>
      <c r="S14" s="1"/>
      <c r="AD14" s="1"/>
    </row>
    <row r="15" spans="1:30" ht="12.75">
      <c r="A15" s="9" t="s">
        <v>31</v>
      </c>
      <c r="B15" s="10">
        <v>3500000</v>
      </c>
      <c r="C15" s="11">
        <v>-500000</v>
      </c>
      <c r="D15" s="12">
        <f t="shared" si="3"/>
        <v>3000000</v>
      </c>
      <c r="E15" s="12"/>
      <c r="F15" s="12"/>
      <c r="G15" s="12"/>
      <c r="H15" s="12"/>
      <c r="I15" s="12"/>
      <c r="J15" s="12">
        <v>990978.76</v>
      </c>
      <c r="K15" s="12"/>
      <c r="L15" s="12">
        <v>471620.09</v>
      </c>
      <c r="M15" s="12"/>
      <c r="N15" s="12"/>
      <c r="O15" s="12">
        <f t="shared" si="4"/>
        <v>1462598.85</v>
      </c>
      <c r="P15" s="13">
        <f t="shared" si="5"/>
        <v>1537401.15</v>
      </c>
      <c r="Q15" s="1"/>
      <c r="R15" s="1"/>
      <c r="S15" s="1"/>
      <c r="AD15" s="1"/>
    </row>
    <row r="16" spans="1:30" ht="12.75">
      <c r="A16" s="9" t="s">
        <v>32</v>
      </c>
      <c r="B16" s="10"/>
      <c r="C16" s="11">
        <v>500000</v>
      </c>
      <c r="D16" s="12">
        <f t="shared" si="3"/>
        <v>500000</v>
      </c>
      <c r="E16" s="12"/>
      <c r="F16" s="12"/>
      <c r="G16" s="12"/>
      <c r="H16" s="12"/>
      <c r="I16" s="12"/>
      <c r="J16" s="12"/>
      <c r="K16" s="12">
        <v>369958.32</v>
      </c>
      <c r="L16" s="12">
        <v>47015.94</v>
      </c>
      <c r="M16" s="12"/>
      <c r="N16" s="12"/>
      <c r="O16" s="12">
        <f t="shared" si="4"/>
        <v>416974.26</v>
      </c>
      <c r="P16" s="13">
        <f t="shared" si="5"/>
        <v>83025.73999999999</v>
      </c>
      <c r="Q16" s="1"/>
      <c r="R16" s="1"/>
      <c r="S16" s="1"/>
      <c r="AD16" s="1"/>
    </row>
    <row r="17" spans="1:30" ht="12.75">
      <c r="A17" s="9" t="s">
        <v>33</v>
      </c>
      <c r="B17" s="10">
        <v>4102224</v>
      </c>
      <c r="C17" s="11"/>
      <c r="D17" s="12">
        <f t="shared" si="3"/>
        <v>4102224</v>
      </c>
      <c r="E17" s="12">
        <v>341501.11</v>
      </c>
      <c r="F17" s="12">
        <v>341524.17</v>
      </c>
      <c r="G17" s="12">
        <v>341526.74</v>
      </c>
      <c r="H17" s="12">
        <v>341519.11</v>
      </c>
      <c r="I17" s="12">
        <v>341349.27</v>
      </c>
      <c r="J17" s="12">
        <v>341346.46</v>
      </c>
      <c r="K17" s="12">
        <v>341339.67</v>
      </c>
      <c r="L17" s="12"/>
      <c r="M17" s="12">
        <v>682622.33</v>
      </c>
      <c r="N17" s="12">
        <v>341245.44</v>
      </c>
      <c r="O17" s="12">
        <f t="shared" si="4"/>
        <v>3413974.3</v>
      </c>
      <c r="P17" s="13">
        <f t="shared" si="5"/>
        <v>688249.7000000002</v>
      </c>
      <c r="Q17" s="1"/>
      <c r="R17" s="1"/>
      <c r="S17" s="1"/>
      <c r="AD17" s="1"/>
    </row>
    <row r="18" spans="1:30" ht="12.75">
      <c r="A18" s="9" t="s">
        <v>34</v>
      </c>
      <c r="B18" s="10">
        <v>11722332</v>
      </c>
      <c r="C18" s="11"/>
      <c r="D18" s="12">
        <f t="shared" si="3"/>
        <v>11722332</v>
      </c>
      <c r="E18" s="12">
        <v>976861.04</v>
      </c>
      <c r="F18" s="12">
        <v>976861.04</v>
      </c>
      <c r="G18" s="12">
        <v>976861.04</v>
      </c>
      <c r="H18" s="12">
        <v>976861.04</v>
      </c>
      <c r="I18" s="12">
        <v>956861.04</v>
      </c>
      <c r="J18" s="12">
        <v>976858.83</v>
      </c>
      <c r="K18" s="12">
        <v>976858.83</v>
      </c>
      <c r="L18" s="12">
        <v>976858.83</v>
      </c>
      <c r="M18" s="12">
        <v>976858.83</v>
      </c>
      <c r="N18" s="12">
        <v>973858.83</v>
      </c>
      <c r="O18" s="12">
        <f t="shared" si="4"/>
        <v>9745599.35</v>
      </c>
      <c r="P18" s="13">
        <f t="shared" si="5"/>
        <v>1976732.6500000004</v>
      </c>
      <c r="Q18" s="1"/>
      <c r="R18" s="1"/>
      <c r="S18" s="1"/>
      <c r="AD18" s="1"/>
    </row>
    <row r="19" spans="1:30" ht="12.75">
      <c r="A19" s="9" t="s">
        <v>35</v>
      </c>
      <c r="B19" s="10"/>
      <c r="C19" s="11">
        <v>28500000</v>
      </c>
      <c r="D19" s="12">
        <f t="shared" si="3"/>
        <v>28500000</v>
      </c>
      <c r="E19" s="12"/>
      <c r="F19" s="12"/>
      <c r="G19" s="12">
        <v>8801018.15</v>
      </c>
      <c r="H19" s="12"/>
      <c r="I19" s="12"/>
      <c r="J19" s="12">
        <v>5357503.16</v>
      </c>
      <c r="K19" s="12"/>
      <c r="L19" s="12">
        <v>6430536.03</v>
      </c>
      <c r="M19" s="12">
        <v>55296.98</v>
      </c>
      <c r="N19" s="12"/>
      <c r="O19" s="12">
        <f t="shared" si="4"/>
        <v>20644354.32</v>
      </c>
      <c r="P19" s="13">
        <f t="shared" si="5"/>
        <v>7855645.68</v>
      </c>
      <c r="Q19" s="1"/>
      <c r="R19" s="1"/>
      <c r="S19" s="1"/>
      <c r="AD19" s="1"/>
    </row>
    <row r="20" spans="1:30" ht="12.75">
      <c r="A20" s="9" t="s">
        <v>36</v>
      </c>
      <c r="B20" s="10">
        <v>129090238</v>
      </c>
      <c r="C20" s="11">
        <v>-129090238</v>
      </c>
      <c r="D20" s="12">
        <f t="shared" si="3"/>
        <v>0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f t="shared" si="4"/>
        <v>0</v>
      </c>
      <c r="P20" s="13">
        <f t="shared" si="5"/>
        <v>0</v>
      </c>
      <c r="Q20" s="1"/>
      <c r="R20" s="1"/>
      <c r="S20" s="1"/>
      <c r="T20" s="14"/>
      <c r="AD20" s="1"/>
    </row>
    <row r="21" spans="1:30" ht="12.75">
      <c r="A21" s="9" t="s">
        <v>37</v>
      </c>
      <c r="B21" s="10">
        <v>28500000</v>
      </c>
      <c r="C21" s="11">
        <v>-28500000</v>
      </c>
      <c r="D21" s="12">
        <f t="shared" si="3"/>
        <v>0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>
        <f t="shared" si="4"/>
        <v>0</v>
      </c>
      <c r="P21" s="13">
        <f t="shared" si="5"/>
        <v>0</v>
      </c>
      <c r="Q21" s="1"/>
      <c r="R21" s="1"/>
      <c r="S21" s="1"/>
      <c r="T21" s="14"/>
      <c r="AD21" s="1"/>
    </row>
    <row r="22" spans="1:30" ht="12.75">
      <c r="A22" s="9" t="s">
        <v>38</v>
      </c>
      <c r="B22" s="10">
        <v>91454794</v>
      </c>
      <c r="C22" s="11">
        <v>9739209.48</v>
      </c>
      <c r="D22" s="12">
        <f t="shared" si="3"/>
        <v>101194003.48</v>
      </c>
      <c r="E22" s="12">
        <v>7351498.52</v>
      </c>
      <c r="F22" s="12">
        <v>8885807.71</v>
      </c>
      <c r="G22" s="12">
        <v>8219427.72</v>
      </c>
      <c r="H22" s="12">
        <v>8188569.04</v>
      </c>
      <c r="I22" s="12">
        <v>8246938.77</v>
      </c>
      <c r="J22" s="12">
        <v>8306352.79</v>
      </c>
      <c r="K22" s="12">
        <v>8287743.71</v>
      </c>
      <c r="L22" s="12">
        <v>8247725.41</v>
      </c>
      <c r="M22" s="12">
        <v>8328832.9</v>
      </c>
      <c r="N22" s="12">
        <v>8224965.48</v>
      </c>
      <c r="O22" s="12">
        <f t="shared" si="4"/>
        <v>82287862.05000001</v>
      </c>
      <c r="P22" s="13">
        <f t="shared" si="5"/>
        <v>18906141.429999992</v>
      </c>
      <c r="Q22" s="1"/>
      <c r="R22" s="1"/>
      <c r="S22" s="1"/>
      <c r="T22" s="14"/>
      <c r="AD22" s="1"/>
    </row>
    <row r="23" spans="1:30" ht="12.75">
      <c r="A23" s="9" t="s">
        <v>39</v>
      </c>
      <c r="B23" s="10">
        <v>91791752</v>
      </c>
      <c r="C23" s="11">
        <v>10495878.11</v>
      </c>
      <c r="D23" s="12">
        <f t="shared" si="3"/>
        <v>102287630.11</v>
      </c>
      <c r="E23" s="12">
        <v>7449612.73</v>
      </c>
      <c r="F23" s="12">
        <v>8986081.56</v>
      </c>
      <c r="G23" s="12">
        <v>8319725.81</v>
      </c>
      <c r="H23" s="12">
        <v>8288823.68</v>
      </c>
      <c r="I23" s="12">
        <v>8364361.86</v>
      </c>
      <c r="J23" s="12">
        <v>8436731.92</v>
      </c>
      <c r="K23" s="12">
        <v>8420020.73</v>
      </c>
      <c r="L23" s="12">
        <v>8374471.91</v>
      </c>
      <c r="M23" s="12">
        <v>8463390.17</v>
      </c>
      <c r="N23" s="12">
        <v>8344579.84</v>
      </c>
      <c r="O23" s="12">
        <f t="shared" si="4"/>
        <v>83447800.21000001</v>
      </c>
      <c r="P23" s="13">
        <f t="shared" si="5"/>
        <v>18839829.89999999</v>
      </c>
      <c r="Q23" s="1"/>
      <c r="R23" s="1"/>
      <c r="S23" s="1"/>
      <c r="T23" s="14"/>
      <c r="AD23" s="1"/>
    </row>
    <row r="24" spans="1:30" ht="12.75">
      <c r="A24" s="9" t="s">
        <v>40</v>
      </c>
      <c r="B24" s="10">
        <v>12965101</v>
      </c>
      <c r="C24" s="11">
        <v>1984457.99</v>
      </c>
      <c r="D24" s="12">
        <f t="shared" si="3"/>
        <v>14949558.99</v>
      </c>
      <c r="E24" s="12">
        <v>1076945.91</v>
      </c>
      <c r="F24" s="12">
        <v>1315405.65</v>
      </c>
      <c r="G24" s="12">
        <v>1209136.29</v>
      </c>
      <c r="H24" s="12">
        <v>1204704.12</v>
      </c>
      <c r="I24" s="12">
        <v>1212043.72</v>
      </c>
      <c r="J24" s="12">
        <v>1216390.71</v>
      </c>
      <c r="K24" s="12">
        <v>1213612.79</v>
      </c>
      <c r="L24" s="12">
        <v>1209157.76</v>
      </c>
      <c r="M24" s="12">
        <v>1215227.7</v>
      </c>
      <c r="N24" s="12">
        <v>1203842.49</v>
      </c>
      <c r="O24" s="12">
        <f t="shared" si="4"/>
        <v>12076467.139999999</v>
      </c>
      <c r="P24" s="13">
        <f t="shared" si="5"/>
        <v>2873091.8500000015</v>
      </c>
      <c r="Q24" s="1"/>
      <c r="R24" s="1"/>
      <c r="S24" s="1"/>
      <c r="T24" s="14"/>
      <c r="AD24" s="1"/>
    </row>
    <row r="25" spans="1:30" ht="13.5" thickBot="1">
      <c r="A25" s="9" t="s">
        <v>41</v>
      </c>
      <c r="B25" s="10"/>
      <c r="C25" s="11">
        <v>1020597.45</v>
      </c>
      <c r="D25" s="12">
        <f t="shared" si="3"/>
        <v>1020597.45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>
        <f t="shared" si="4"/>
        <v>0</v>
      </c>
      <c r="P25" s="13">
        <f t="shared" si="5"/>
        <v>1020597.45</v>
      </c>
      <c r="Q25" s="1"/>
      <c r="R25" s="1"/>
      <c r="S25" s="1"/>
      <c r="T25" s="14"/>
      <c r="AD25" s="1"/>
    </row>
    <row r="26" spans="1:30" ht="15" thickBot="1">
      <c r="A26" s="15" t="s">
        <v>42</v>
      </c>
      <c r="B26" s="3">
        <f aca="true" t="shared" si="6" ref="B26:P26">SUM(B27:B58)</f>
        <v>376895249</v>
      </c>
      <c r="C26" s="6">
        <f t="shared" si="6"/>
        <v>-51817876.400000006</v>
      </c>
      <c r="D26" s="3">
        <f t="shared" si="6"/>
        <v>325077372.6</v>
      </c>
      <c r="E26" s="3">
        <f t="shared" si="6"/>
        <v>42460638.25</v>
      </c>
      <c r="F26" s="3">
        <f t="shared" si="6"/>
        <v>41118930.29</v>
      </c>
      <c r="G26" s="3">
        <f t="shared" si="6"/>
        <v>34527062.910000004</v>
      </c>
      <c r="H26" s="3">
        <f t="shared" si="6"/>
        <v>22988785.78</v>
      </c>
      <c r="I26" s="3">
        <f t="shared" si="6"/>
        <v>28292316.22</v>
      </c>
      <c r="J26" s="3">
        <f t="shared" si="6"/>
        <v>18562617.130000003</v>
      </c>
      <c r="K26" s="3">
        <f t="shared" si="6"/>
        <v>18899385.369999997</v>
      </c>
      <c r="L26" s="3">
        <f t="shared" si="6"/>
        <v>22395664.95</v>
      </c>
      <c r="M26" s="3">
        <f t="shared" si="6"/>
        <v>27028000.44</v>
      </c>
      <c r="N26" s="3">
        <f t="shared" si="6"/>
        <v>-32281430.790000003</v>
      </c>
      <c r="O26" s="3">
        <f t="shared" si="6"/>
        <v>223991970.54999998</v>
      </c>
      <c r="P26" s="7">
        <f t="shared" si="6"/>
        <v>101085402.05000001</v>
      </c>
      <c r="Q26" s="1"/>
      <c r="R26" s="1"/>
      <c r="S26" s="1"/>
      <c r="T26" s="14"/>
      <c r="AD26" s="1"/>
    </row>
    <row r="27" spans="1:30" ht="12.75">
      <c r="A27" s="9" t="s">
        <v>43</v>
      </c>
      <c r="B27" s="10">
        <v>8000000</v>
      </c>
      <c r="C27" s="12"/>
      <c r="D27" s="12">
        <f aca="true" t="shared" si="7" ref="D27:D58">+B27+C27</f>
        <v>8000000</v>
      </c>
      <c r="E27" s="12">
        <v>142583.82</v>
      </c>
      <c r="F27" s="12">
        <v>1234524.66</v>
      </c>
      <c r="G27" s="12">
        <v>136665.13</v>
      </c>
      <c r="H27" s="12">
        <v>140586.27</v>
      </c>
      <c r="I27" s="12">
        <v>130337.17</v>
      </c>
      <c r="J27" s="12">
        <v>102570.48</v>
      </c>
      <c r="K27" s="12">
        <v>1299872.51</v>
      </c>
      <c r="L27" s="12">
        <v>1201486.41</v>
      </c>
      <c r="M27" s="12">
        <v>1421736.77</v>
      </c>
      <c r="N27" s="12">
        <v>1242083.79</v>
      </c>
      <c r="O27" s="12">
        <f aca="true" t="shared" si="8" ref="O27:O58">SUM(E27:N27)</f>
        <v>7052447.010000001</v>
      </c>
      <c r="P27" s="13">
        <f aca="true" t="shared" si="9" ref="P27:P58">+D27-O27</f>
        <v>947552.9899999993</v>
      </c>
      <c r="Q27" s="1"/>
      <c r="R27" s="1"/>
      <c r="S27" s="1"/>
      <c r="T27" s="14"/>
      <c r="AD27" s="1"/>
    </row>
    <row r="28" spans="1:30" ht="12.75">
      <c r="A28" s="9" t="s">
        <v>44</v>
      </c>
      <c r="B28" s="10">
        <v>14000000</v>
      </c>
      <c r="C28" s="12"/>
      <c r="D28" s="12">
        <f t="shared" si="7"/>
        <v>14000000</v>
      </c>
      <c r="E28" s="12">
        <v>1957416.18</v>
      </c>
      <c r="F28" s="12">
        <v>865475.34</v>
      </c>
      <c r="G28" s="12">
        <v>2186025.25</v>
      </c>
      <c r="H28" s="12">
        <v>1772302.35</v>
      </c>
      <c r="I28" s="12">
        <v>1969662.83</v>
      </c>
      <c r="J28" s="12">
        <v>1997429.52</v>
      </c>
      <c r="K28" s="12">
        <v>800127.41</v>
      </c>
      <c r="L28" s="12">
        <v>1059250.98</v>
      </c>
      <c r="M28" s="12">
        <v>837901.44</v>
      </c>
      <c r="N28" s="12">
        <v>762148.73</v>
      </c>
      <c r="O28" s="12">
        <f t="shared" si="8"/>
        <v>14207740.03</v>
      </c>
      <c r="P28" s="13">
        <f t="shared" si="9"/>
        <v>-207740.02999999933</v>
      </c>
      <c r="Q28" s="1"/>
      <c r="R28" s="1"/>
      <c r="S28" s="1"/>
      <c r="T28" s="14"/>
      <c r="AD28" s="1"/>
    </row>
    <row r="29" spans="1:30" ht="12.75">
      <c r="A29" s="9" t="s">
        <v>45</v>
      </c>
      <c r="B29" s="10">
        <v>3200000</v>
      </c>
      <c r="C29" s="12"/>
      <c r="D29" s="12">
        <f t="shared" si="7"/>
        <v>3200000</v>
      </c>
      <c r="E29" s="12"/>
      <c r="F29" s="12"/>
      <c r="G29" s="12">
        <v>58127.02</v>
      </c>
      <c r="H29" s="12">
        <v>14235</v>
      </c>
      <c r="I29" s="12"/>
      <c r="J29" s="12"/>
      <c r="K29" s="12"/>
      <c r="L29" s="12"/>
      <c r="M29" s="12"/>
      <c r="N29" s="12"/>
      <c r="O29" s="12">
        <f t="shared" si="8"/>
        <v>72362.01999999999</v>
      </c>
      <c r="P29" s="13">
        <f t="shared" si="9"/>
        <v>3127637.98</v>
      </c>
      <c r="Q29" s="1"/>
      <c r="R29" s="1"/>
      <c r="S29" s="1"/>
      <c r="T29" s="14"/>
      <c r="AD29" s="1"/>
    </row>
    <row r="30" spans="1:30" ht="12.75">
      <c r="A30" s="9" t="s">
        <v>46</v>
      </c>
      <c r="B30" s="10">
        <v>60590622</v>
      </c>
      <c r="C30" s="12"/>
      <c r="D30" s="12">
        <f t="shared" si="7"/>
        <v>60590622</v>
      </c>
      <c r="E30" s="12">
        <v>5029533</v>
      </c>
      <c r="F30" s="12">
        <v>5807964.34</v>
      </c>
      <c r="G30" s="12">
        <v>4187534.56</v>
      </c>
      <c r="H30" s="12">
        <v>4727135.03</v>
      </c>
      <c r="I30" s="12">
        <v>4592207.46</v>
      </c>
      <c r="J30" s="12">
        <v>4378700.78</v>
      </c>
      <c r="K30" s="12">
        <v>4467402.55</v>
      </c>
      <c r="L30" s="12">
        <v>4382739.69</v>
      </c>
      <c r="M30" s="12">
        <v>4659835.04</v>
      </c>
      <c r="N30" s="12">
        <v>4321101.57</v>
      </c>
      <c r="O30" s="12">
        <f t="shared" si="8"/>
        <v>46554154.02</v>
      </c>
      <c r="P30" s="13">
        <f t="shared" si="9"/>
        <v>14036467.979999997</v>
      </c>
      <c r="Q30" s="1"/>
      <c r="R30" s="1"/>
      <c r="S30" s="1"/>
      <c r="T30" s="14"/>
      <c r="AD30" s="1"/>
    </row>
    <row r="31" spans="1:30" ht="12.75">
      <c r="A31" s="9" t="s">
        <v>47</v>
      </c>
      <c r="B31" s="10">
        <v>13705322</v>
      </c>
      <c r="C31" s="16">
        <v>5000000</v>
      </c>
      <c r="D31" s="12">
        <f t="shared" si="7"/>
        <v>18705322</v>
      </c>
      <c r="E31" s="12">
        <v>1523430.26</v>
      </c>
      <c r="F31" s="12">
        <v>1491314.31</v>
      </c>
      <c r="G31" s="12">
        <v>1726992.6</v>
      </c>
      <c r="H31" s="12">
        <v>2258336.33</v>
      </c>
      <c r="I31" s="12">
        <v>1916864.42</v>
      </c>
      <c r="J31" s="12">
        <v>2345187.35</v>
      </c>
      <c r="K31" s="12"/>
      <c r="L31" s="12"/>
      <c r="M31" s="12"/>
      <c r="N31" s="12"/>
      <c r="O31" s="12">
        <f t="shared" si="8"/>
        <v>11262125.27</v>
      </c>
      <c r="P31" s="13">
        <f t="shared" si="9"/>
        <v>7443196.73</v>
      </c>
      <c r="Q31" s="1"/>
      <c r="R31" s="1"/>
      <c r="S31" s="1"/>
      <c r="T31" s="14"/>
      <c r="AD31" s="1"/>
    </row>
    <row r="32" spans="1:30" ht="12.75">
      <c r="A32" s="9" t="s">
        <v>48</v>
      </c>
      <c r="B32" s="10">
        <v>452724</v>
      </c>
      <c r="C32" s="16"/>
      <c r="D32" s="12">
        <f t="shared" si="7"/>
        <v>452724</v>
      </c>
      <c r="E32" s="12"/>
      <c r="F32" s="12">
        <v>75279</v>
      </c>
      <c r="G32" s="12">
        <v>94062.75</v>
      </c>
      <c r="H32" s="12"/>
      <c r="I32" s="12">
        <v>27300</v>
      </c>
      <c r="J32" s="12">
        <v>33445</v>
      </c>
      <c r="K32" s="12">
        <v>37347.5</v>
      </c>
      <c r="L32" s="12">
        <v>670931</v>
      </c>
      <c r="M32" s="12">
        <v>36736</v>
      </c>
      <c r="N32" s="12">
        <v>33153</v>
      </c>
      <c r="O32" s="12">
        <f t="shared" si="8"/>
        <v>1008254.25</v>
      </c>
      <c r="P32" s="13">
        <f t="shared" si="9"/>
        <v>-555530.25</v>
      </c>
      <c r="Q32" s="1"/>
      <c r="R32" s="1"/>
      <c r="S32" s="1"/>
      <c r="T32" s="14"/>
      <c r="AD32" s="1"/>
    </row>
    <row r="33" spans="1:30" ht="12.75">
      <c r="A33" s="9" t="s">
        <v>49</v>
      </c>
      <c r="B33" s="10">
        <v>500000</v>
      </c>
      <c r="C33" s="11"/>
      <c r="D33" s="12">
        <f t="shared" si="7"/>
        <v>500000</v>
      </c>
      <c r="E33" s="12"/>
      <c r="F33" s="12"/>
      <c r="G33" s="12"/>
      <c r="H33" s="12"/>
      <c r="I33" s="12"/>
      <c r="J33" s="12"/>
      <c r="K33" s="12">
        <v>969</v>
      </c>
      <c r="L33" s="12"/>
      <c r="M33" s="12">
        <v>18565</v>
      </c>
      <c r="N33" s="12">
        <v>334</v>
      </c>
      <c r="O33" s="12">
        <f t="shared" si="8"/>
        <v>19868</v>
      </c>
      <c r="P33" s="13">
        <f t="shared" si="9"/>
        <v>480132</v>
      </c>
      <c r="Q33" s="1"/>
      <c r="R33" s="1"/>
      <c r="S33" s="1"/>
      <c r="T33" s="14"/>
      <c r="AD33" s="1"/>
    </row>
    <row r="34" spans="1:30" ht="12.75">
      <c r="A34" s="9" t="s">
        <v>50</v>
      </c>
      <c r="B34" s="10">
        <v>32200763</v>
      </c>
      <c r="C34" s="11">
        <v>-15178187</v>
      </c>
      <c r="D34" s="12">
        <f t="shared" si="7"/>
        <v>17022576</v>
      </c>
      <c r="E34" s="12"/>
      <c r="F34" s="12">
        <v>60000</v>
      </c>
      <c r="G34" s="12">
        <v>3346589.9</v>
      </c>
      <c r="H34" s="12">
        <v>60900</v>
      </c>
      <c r="I34" s="12">
        <v>2406125.04</v>
      </c>
      <c r="J34" s="12">
        <v>483333.32</v>
      </c>
      <c r="K34" s="12">
        <v>-37760</v>
      </c>
      <c r="L34" s="12"/>
      <c r="M34" s="12">
        <v>478205.94</v>
      </c>
      <c r="N34" s="12">
        <v>-60900</v>
      </c>
      <c r="O34" s="12">
        <f t="shared" si="8"/>
        <v>6736494.2</v>
      </c>
      <c r="P34" s="13">
        <f t="shared" si="9"/>
        <v>10286081.8</v>
      </c>
      <c r="Q34" s="1"/>
      <c r="R34" s="1"/>
      <c r="S34" s="1"/>
      <c r="T34" s="14"/>
      <c r="AD34" s="1"/>
    </row>
    <row r="35" spans="1:30" ht="12.75">
      <c r="A35" s="9" t="s">
        <v>51</v>
      </c>
      <c r="B35" s="10">
        <v>6200000</v>
      </c>
      <c r="C35" s="11">
        <v>-5795434</v>
      </c>
      <c r="D35" s="12">
        <f t="shared" si="7"/>
        <v>404566</v>
      </c>
      <c r="E35" s="12"/>
      <c r="F35" s="12"/>
      <c r="G35" s="12">
        <v>208044.1</v>
      </c>
      <c r="H35" s="12"/>
      <c r="I35" s="12"/>
      <c r="J35" s="12">
        <v>177000</v>
      </c>
      <c r="K35" s="12"/>
      <c r="L35" s="12"/>
      <c r="M35" s="12"/>
      <c r="N35" s="12">
        <v>-177000</v>
      </c>
      <c r="O35" s="12">
        <f t="shared" si="8"/>
        <v>208044.09999999998</v>
      </c>
      <c r="P35" s="13">
        <f t="shared" si="9"/>
        <v>196521.90000000002</v>
      </c>
      <c r="Q35" s="1"/>
      <c r="R35" s="1"/>
      <c r="S35" s="1"/>
      <c r="T35" s="14"/>
      <c r="AD35" s="1"/>
    </row>
    <row r="36" spans="1:30" ht="12.75">
      <c r="A36" s="9" t="s">
        <v>52</v>
      </c>
      <c r="B36" s="10">
        <v>31116481</v>
      </c>
      <c r="C36" s="11">
        <v>-26703980</v>
      </c>
      <c r="D36" s="12">
        <f t="shared" si="7"/>
        <v>4412501</v>
      </c>
      <c r="E36" s="12"/>
      <c r="F36" s="12"/>
      <c r="G36" s="12"/>
      <c r="H36" s="12"/>
      <c r="I36" s="12"/>
      <c r="J36" s="12">
        <v>1182867.5</v>
      </c>
      <c r="K36" s="12"/>
      <c r="L36" s="12"/>
      <c r="M36" s="12">
        <v>1499675</v>
      </c>
      <c r="N36" s="12">
        <v>-441000</v>
      </c>
      <c r="O36" s="12">
        <f t="shared" si="8"/>
        <v>2241542.5</v>
      </c>
      <c r="P36" s="13">
        <f t="shared" si="9"/>
        <v>2170958.5</v>
      </c>
      <c r="Q36" s="1"/>
      <c r="R36" s="1"/>
      <c r="S36" s="1"/>
      <c r="T36" s="14"/>
      <c r="AD36" s="1"/>
    </row>
    <row r="37" spans="1:30" ht="12.75">
      <c r="A37" s="9" t="s">
        <v>53</v>
      </c>
      <c r="B37" s="10"/>
      <c r="C37" s="11">
        <v>55000</v>
      </c>
      <c r="D37" s="12">
        <f t="shared" si="7"/>
        <v>55000</v>
      </c>
      <c r="E37" s="12"/>
      <c r="F37" s="12"/>
      <c r="G37" s="12"/>
      <c r="H37" s="12"/>
      <c r="I37" s="12"/>
      <c r="J37" s="12"/>
      <c r="K37" s="12"/>
      <c r="L37" s="12">
        <v>909474</v>
      </c>
      <c r="M37" s="12"/>
      <c r="N37" s="12"/>
      <c r="O37" s="12">
        <f t="shared" si="8"/>
        <v>909474</v>
      </c>
      <c r="P37" s="13">
        <f t="shared" si="9"/>
        <v>-854474</v>
      </c>
      <c r="Q37" s="1"/>
      <c r="R37" s="1"/>
      <c r="S37" s="1"/>
      <c r="T37" s="14"/>
      <c r="AD37" s="1"/>
    </row>
    <row r="38" spans="1:30" ht="12.75">
      <c r="A38" s="9" t="s">
        <v>54</v>
      </c>
      <c r="B38" s="10">
        <v>1785000</v>
      </c>
      <c r="C38" s="11">
        <v>-1785000</v>
      </c>
      <c r="D38" s="12">
        <f t="shared" si="7"/>
        <v>0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>
        <f t="shared" si="8"/>
        <v>0</v>
      </c>
      <c r="P38" s="13">
        <f t="shared" si="9"/>
        <v>0</v>
      </c>
      <c r="Q38" s="1"/>
      <c r="R38" s="1"/>
      <c r="S38" s="1"/>
      <c r="T38" s="14"/>
      <c r="AD38" s="1"/>
    </row>
    <row r="39" spans="1:30" ht="12.75">
      <c r="A39" s="9" t="s">
        <v>55</v>
      </c>
      <c r="B39" s="10">
        <v>900000</v>
      </c>
      <c r="C39" s="11">
        <v>3521696.6</v>
      </c>
      <c r="D39" s="12">
        <f t="shared" si="7"/>
        <v>4421696.6</v>
      </c>
      <c r="E39" s="12"/>
      <c r="F39" s="12"/>
      <c r="G39" s="12">
        <v>2854480</v>
      </c>
      <c r="H39" s="12"/>
      <c r="I39" s="12"/>
      <c r="J39" s="12"/>
      <c r="K39" s="12"/>
      <c r="L39" s="12"/>
      <c r="M39" s="12"/>
      <c r="N39" s="12"/>
      <c r="O39" s="12">
        <f t="shared" si="8"/>
        <v>2854480</v>
      </c>
      <c r="P39" s="13">
        <f t="shared" si="9"/>
        <v>1567216.5999999996</v>
      </c>
      <c r="Q39" s="1"/>
      <c r="R39" s="1"/>
      <c r="S39" s="1"/>
      <c r="T39" s="14"/>
      <c r="AD39" s="1"/>
    </row>
    <row r="40" spans="1:30" ht="12.75">
      <c r="A40" s="17" t="s">
        <v>56</v>
      </c>
      <c r="B40" s="10">
        <v>10560</v>
      </c>
      <c r="C40" s="11"/>
      <c r="D40" s="12">
        <f t="shared" si="7"/>
        <v>10560</v>
      </c>
      <c r="E40" s="12">
        <v>704658.34</v>
      </c>
      <c r="F40" s="12">
        <v>686400</v>
      </c>
      <c r="G40" s="12">
        <v>139115.64</v>
      </c>
      <c r="H40" s="12">
        <v>250000</v>
      </c>
      <c r="I40" s="12">
        <v>15400</v>
      </c>
      <c r="J40" s="12"/>
      <c r="K40" s="12">
        <v>250500</v>
      </c>
      <c r="L40" s="12"/>
      <c r="M40" s="12">
        <v>290600</v>
      </c>
      <c r="N40" s="12"/>
      <c r="O40" s="12">
        <f t="shared" si="8"/>
        <v>2336673.98</v>
      </c>
      <c r="P40" s="13">
        <f t="shared" si="9"/>
        <v>-2326113.98</v>
      </c>
      <c r="Q40" s="1"/>
      <c r="R40" s="1"/>
      <c r="S40" s="1"/>
      <c r="T40" s="14"/>
      <c r="AD40" s="1"/>
    </row>
    <row r="41" spans="1:30" ht="12.75">
      <c r="A41" s="9" t="s">
        <v>57</v>
      </c>
      <c r="B41" s="10">
        <v>43488477</v>
      </c>
      <c r="C41" s="11">
        <v>-29000000</v>
      </c>
      <c r="D41" s="12">
        <f t="shared" si="7"/>
        <v>14488477</v>
      </c>
      <c r="E41" s="12"/>
      <c r="F41" s="12">
        <v>9450118</v>
      </c>
      <c r="G41" s="12">
        <v>2421755</v>
      </c>
      <c r="H41" s="12">
        <v>1253160</v>
      </c>
      <c r="I41" s="12"/>
      <c r="J41" s="12">
        <v>849600</v>
      </c>
      <c r="K41" s="12"/>
      <c r="L41" s="12"/>
      <c r="M41" s="12">
        <v>1031774</v>
      </c>
      <c r="N41" s="12">
        <v>-7035633</v>
      </c>
      <c r="O41" s="12">
        <f t="shared" si="8"/>
        <v>7970774</v>
      </c>
      <c r="P41" s="13">
        <f t="shared" si="9"/>
        <v>6517703</v>
      </c>
      <c r="Q41" s="1"/>
      <c r="R41" s="1"/>
      <c r="S41" s="1"/>
      <c r="T41" s="14"/>
      <c r="AD41" s="1"/>
    </row>
    <row r="42" spans="1:30" ht="12.75">
      <c r="A42" s="9" t="s">
        <v>58</v>
      </c>
      <c r="B42" s="10">
        <v>31843665</v>
      </c>
      <c r="C42" s="11">
        <v>12500000</v>
      </c>
      <c r="D42" s="12">
        <f t="shared" si="7"/>
        <v>44343665</v>
      </c>
      <c r="E42" s="12">
        <v>32818016.65</v>
      </c>
      <c r="F42" s="12">
        <v>3914533.11</v>
      </c>
      <c r="G42" s="12">
        <v>5067168.55</v>
      </c>
      <c r="H42" s="12">
        <v>3718318.8</v>
      </c>
      <c r="I42" s="12">
        <v>967000</v>
      </c>
      <c r="J42" s="12">
        <v>983000</v>
      </c>
      <c r="K42" s="12">
        <v>5414250</v>
      </c>
      <c r="L42" s="12">
        <v>1985000</v>
      </c>
      <c r="M42" s="12"/>
      <c r="N42" s="12">
        <v>-32404552.65</v>
      </c>
      <c r="O42" s="12">
        <f t="shared" si="8"/>
        <v>22462734.459999993</v>
      </c>
      <c r="P42" s="13">
        <f t="shared" si="9"/>
        <v>21880930.540000007</v>
      </c>
      <c r="Q42" s="1"/>
      <c r="R42" s="1"/>
      <c r="S42" s="1"/>
      <c r="T42" s="14"/>
      <c r="AD42" s="1"/>
    </row>
    <row r="43" spans="1:30" ht="12.75">
      <c r="A43" s="18" t="s">
        <v>59</v>
      </c>
      <c r="B43" s="10"/>
      <c r="C43" s="11">
        <v>6000000</v>
      </c>
      <c r="D43" s="12">
        <f t="shared" si="7"/>
        <v>6000000</v>
      </c>
      <c r="E43" s="12"/>
      <c r="F43" s="12"/>
      <c r="G43" s="12"/>
      <c r="H43" s="12">
        <v>2506320</v>
      </c>
      <c r="I43" s="12"/>
      <c r="J43" s="12"/>
      <c r="K43" s="12"/>
      <c r="L43" s="12"/>
      <c r="M43" s="12">
        <v>1751610</v>
      </c>
      <c r="N43" s="12">
        <v>-2506320</v>
      </c>
      <c r="O43" s="12">
        <f t="shared" si="8"/>
        <v>1751610</v>
      </c>
      <c r="P43" s="13">
        <f t="shared" si="9"/>
        <v>4248390</v>
      </c>
      <c r="Q43" s="1"/>
      <c r="R43" s="1"/>
      <c r="S43" s="1"/>
      <c r="T43" s="14"/>
      <c r="AD43" s="1"/>
    </row>
    <row r="44" spans="1:30" ht="12.75">
      <c r="A44" s="18" t="s">
        <v>60</v>
      </c>
      <c r="B44" s="10"/>
      <c r="C44" s="11">
        <v>306800</v>
      </c>
      <c r="D44" s="12">
        <f t="shared" si="7"/>
        <v>306800</v>
      </c>
      <c r="E44" s="12"/>
      <c r="F44" s="12"/>
      <c r="G44" s="12">
        <v>303850</v>
      </c>
      <c r="H44" s="12"/>
      <c r="I44" s="12"/>
      <c r="J44" s="12"/>
      <c r="K44" s="12"/>
      <c r="L44" s="12"/>
      <c r="M44" s="12">
        <v>26904</v>
      </c>
      <c r="N44" s="12"/>
      <c r="O44" s="12">
        <f t="shared" si="8"/>
        <v>330754</v>
      </c>
      <c r="P44" s="13">
        <f t="shared" si="9"/>
        <v>-23954</v>
      </c>
      <c r="Q44" s="1"/>
      <c r="R44" s="1"/>
      <c r="S44" s="1"/>
      <c r="T44" s="14"/>
      <c r="AD44" s="1"/>
    </row>
    <row r="45" spans="1:30" ht="12.75">
      <c r="A45" s="18" t="s">
        <v>61</v>
      </c>
      <c r="B45" s="10">
        <v>11792907</v>
      </c>
      <c r="C45" s="11"/>
      <c r="D45" s="12">
        <f t="shared" si="7"/>
        <v>11792907</v>
      </c>
      <c r="E45" s="12"/>
      <c r="F45" s="12"/>
      <c r="G45" s="12"/>
      <c r="H45" s="12"/>
      <c r="I45" s="12"/>
      <c r="J45" s="12"/>
      <c r="K45" s="12"/>
      <c r="L45" s="12">
        <v>3008881.63</v>
      </c>
      <c r="M45" s="12">
        <v>6165609.62</v>
      </c>
      <c r="N45" s="12">
        <v>-123219.5</v>
      </c>
      <c r="O45" s="12">
        <f t="shared" si="8"/>
        <v>9051271.75</v>
      </c>
      <c r="P45" s="13">
        <f t="shared" si="9"/>
        <v>2741635.25</v>
      </c>
      <c r="Q45" s="1"/>
      <c r="R45" s="1"/>
      <c r="S45" s="1"/>
      <c r="T45" s="14"/>
      <c r="AD45" s="1"/>
    </row>
    <row r="46" spans="1:30" ht="12.75">
      <c r="A46" s="18" t="s">
        <v>62</v>
      </c>
      <c r="B46" s="10">
        <v>3295777</v>
      </c>
      <c r="C46" s="11"/>
      <c r="D46" s="12">
        <f t="shared" si="7"/>
        <v>3295777</v>
      </c>
      <c r="E46" s="12"/>
      <c r="F46" s="12"/>
      <c r="G46" s="12"/>
      <c r="H46" s="12"/>
      <c r="I46" s="12"/>
      <c r="J46" s="12"/>
      <c r="K46" s="12"/>
      <c r="L46" s="12">
        <v>490411.84</v>
      </c>
      <c r="M46" s="12"/>
      <c r="N46" s="12"/>
      <c r="O46" s="12">
        <f t="shared" si="8"/>
        <v>490411.84</v>
      </c>
      <c r="P46" s="13">
        <f t="shared" si="9"/>
        <v>2805365.16</v>
      </c>
      <c r="Q46" s="1"/>
      <c r="R46" s="1"/>
      <c r="S46" s="1"/>
      <c r="T46" s="14"/>
      <c r="AD46" s="1"/>
    </row>
    <row r="47" spans="1:30" ht="12.75">
      <c r="A47" s="19" t="s">
        <v>63</v>
      </c>
      <c r="B47" s="10">
        <v>3420000</v>
      </c>
      <c r="C47" s="11"/>
      <c r="D47" s="12">
        <f t="shared" si="7"/>
        <v>3420000</v>
      </c>
      <c r="E47" s="12">
        <v>285000</v>
      </c>
      <c r="F47" s="12">
        <v>285000</v>
      </c>
      <c r="G47" s="12">
        <v>285000</v>
      </c>
      <c r="H47" s="12">
        <v>2565000</v>
      </c>
      <c r="I47" s="12"/>
      <c r="J47" s="12">
        <v>-1710000</v>
      </c>
      <c r="K47" s="12">
        <v>285000</v>
      </c>
      <c r="L47" s="12">
        <v>285000</v>
      </c>
      <c r="M47" s="12">
        <v>285000</v>
      </c>
      <c r="N47" s="12">
        <v>285000</v>
      </c>
      <c r="O47" s="12">
        <f t="shared" si="8"/>
        <v>2850000</v>
      </c>
      <c r="P47" s="13">
        <f t="shared" si="9"/>
        <v>570000</v>
      </c>
      <c r="Q47" s="1"/>
      <c r="R47" s="1"/>
      <c r="S47" s="1"/>
      <c r="T47" s="14"/>
      <c r="AD47" s="1"/>
    </row>
    <row r="48" spans="1:30" ht="12.75">
      <c r="A48" s="18" t="s">
        <v>64</v>
      </c>
      <c r="B48" s="10">
        <v>84000000</v>
      </c>
      <c r="C48" s="11"/>
      <c r="D48" s="12">
        <f t="shared" si="7"/>
        <v>84000000</v>
      </c>
      <c r="E48" s="12"/>
      <c r="F48" s="12">
        <v>14000000</v>
      </c>
      <c r="G48" s="12">
        <v>7000000</v>
      </c>
      <c r="H48" s="12"/>
      <c r="I48" s="12">
        <v>14000000</v>
      </c>
      <c r="J48" s="12">
        <v>7000000</v>
      </c>
      <c r="K48" s="12">
        <v>7000000</v>
      </c>
      <c r="L48" s="12">
        <v>7000000</v>
      </c>
      <c r="M48" s="12">
        <v>7000000</v>
      </c>
      <c r="N48" s="12">
        <v>7000000</v>
      </c>
      <c r="O48" s="12">
        <f t="shared" si="8"/>
        <v>70000000</v>
      </c>
      <c r="P48" s="13">
        <f t="shared" si="9"/>
        <v>14000000</v>
      </c>
      <c r="Q48" s="1"/>
      <c r="R48" s="1"/>
      <c r="S48" s="1"/>
      <c r="T48" s="14"/>
      <c r="AD48" s="1"/>
    </row>
    <row r="49" spans="1:30" ht="12.75">
      <c r="A49" s="20" t="s">
        <v>65</v>
      </c>
      <c r="B49" s="10">
        <v>5300002</v>
      </c>
      <c r="C49" s="11">
        <v>900000</v>
      </c>
      <c r="D49" s="12">
        <f t="shared" si="7"/>
        <v>6200002</v>
      </c>
      <c r="E49" s="12"/>
      <c r="F49" s="12"/>
      <c r="G49" s="12">
        <v>2991356.73</v>
      </c>
      <c r="H49" s="12"/>
      <c r="I49" s="12">
        <v>1795419.3</v>
      </c>
      <c r="J49" s="12"/>
      <c r="K49" s="12">
        <v>-618323.6</v>
      </c>
      <c r="L49" s="12">
        <v>1229880.7</v>
      </c>
      <c r="M49" s="12">
        <v>703753.68</v>
      </c>
      <c r="N49" s="12">
        <v>-3176626.73</v>
      </c>
      <c r="O49" s="12">
        <f t="shared" si="8"/>
        <v>2925460.0799999996</v>
      </c>
      <c r="P49" s="13">
        <f t="shared" si="9"/>
        <v>3274541.9200000004</v>
      </c>
      <c r="Q49" s="1"/>
      <c r="R49" s="1"/>
      <c r="S49" s="1"/>
      <c r="T49" s="14"/>
      <c r="AD49" s="1"/>
    </row>
    <row r="50" spans="1:30" ht="12.75">
      <c r="A50" s="20" t="s">
        <v>66</v>
      </c>
      <c r="B50" s="10">
        <v>9027176</v>
      </c>
      <c r="C50" s="11">
        <v>-4176000</v>
      </c>
      <c r="D50" s="12">
        <f t="shared" si="7"/>
        <v>4851176</v>
      </c>
      <c r="E50" s="12"/>
      <c r="F50" s="12">
        <v>528704.9</v>
      </c>
      <c r="G50" s="12">
        <v>-339196.9</v>
      </c>
      <c r="H50" s="12">
        <v>-189508</v>
      </c>
      <c r="I50" s="12"/>
      <c r="J50" s="12"/>
      <c r="K50" s="12"/>
      <c r="L50" s="12">
        <v>19529</v>
      </c>
      <c r="M50" s="12"/>
      <c r="N50" s="12"/>
      <c r="O50" s="12">
        <f t="shared" si="8"/>
        <v>19529</v>
      </c>
      <c r="P50" s="13">
        <f t="shared" si="9"/>
        <v>4831647</v>
      </c>
      <c r="Q50" s="1"/>
      <c r="R50" s="1"/>
      <c r="S50" s="1"/>
      <c r="T50" s="14"/>
      <c r="AD50" s="1"/>
    </row>
    <row r="51" spans="1:30" ht="12.75">
      <c r="A51" s="20" t="s">
        <v>67</v>
      </c>
      <c r="B51" s="10"/>
      <c r="C51" s="16">
        <v>360000</v>
      </c>
      <c r="D51" s="12">
        <f t="shared" si="7"/>
        <v>360000</v>
      </c>
      <c r="E51" s="12"/>
      <c r="F51" s="12"/>
      <c r="G51" s="12">
        <v>279559.75</v>
      </c>
      <c r="H51" s="12"/>
      <c r="I51" s="12"/>
      <c r="J51" s="12">
        <v>63340.02</v>
      </c>
      <c r="K51" s="12"/>
      <c r="L51" s="12"/>
      <c r="M51" s="12">
        <v>375277.77</v>
      </c>
      <c r="N51" s="12"/>
      <c r="O51" s="12">
        <f t="shared" si="8"/>
        <v>718177.54</v>
      </c>
      <c r="P51" s="13">
        <f t="shared" si="9"/>
        <v>-358177.54000000004</v>
      </c>
      <c r="Q51" s="1"/>
      <c r="R51" s="1"/>
      <c r="S51" s="1"/>
      <c r="T51" s="14"/>
      <c r="AD51" s="1"/>
    </row>
    <row r="52" spans="1:30" ht="12.75">
      <c r="A52" s="20" t="s">
        <v>68</v>
      </c>
      <c r="B52" s="10"/>
      <c r="C52" s="16">
        <v>6550000</v>
      </c>
      <c r="D52" s="12">
        <f t="shared" si="7"/>
        <v>6550000</v>
      </c>
      <c r="E52" s="12"/>
      <c r="F52" s="12">
        <v>2719616.63</v>
      </c>
      <c r="G52" s="12">
        <v>1429932.83</v>
      </c>
      <c r="H52" s="12"/>
      <c r="I52" s="12"/>
      <c r="J52" s="12">
        <v>1722355.36</v>
      </c>
      <c r="K52" s="12"/>
      <c r="L52" s="12">
        <v>153079.7</v>
      </c>
      <c r="M52" s="12">
        <v>444816.18</v>
      </c>
      <c r="N52" s="12"/>
      <c r="O52" s="12">
        <f t="shared" si="8"/>
        <v>6469800.7</v>
      </c>
      <c r="P52" s="13">
        <f t="shared" si="9"/>
        <v>80199.29999999981</v>
      </c>
      <c r="Q52" s="1"/>
      <c r="R52" s="1"/>
      <c r="S52" s="1"/>
      <c r="T52" s="14"/>
      <c r="AD52" s="1"/>
    </row>
    <row r="53" spans="1:30" ht="12.75">
      <c r="A53" s="20" t="s">
        <v>69</v>
      </c>
      <c r="B53" s="10"/>
      <c r="C53" s="16">
        <v>2070000</v>
      </c>
      <c r="D53" s="12">
        <f t="shared" si="7"/>
        <v>2070000</v>
      </c>
      <c r="E53" s="12"/>
      <c r="F53" s="12"/>
      <c r="G53" s="12"/>
      <c r="H53" s="12"/>
      <c r="I53" s="12">
        <v>472000</v>
      </c>
      <c r="J53" s="12">
        <v>488166</v>
      </c>
      <c r="K53" s="12"/>
      <c r="L53" s="12"/>
      <c r="M53" s="12"/>
      <c r="N53" s="12"/>
      <c r="O53" s="12">
        <f t="shared" si="8"/>
        <v>960166</v>
      </c>
      <c r="P53" s="13">
        <f t="shared" si="9"/>
        <v>1109834</v>
      </c>
      <c r="Q53" s="1"/>
      <c r="R53" s="1"/>
      <c r="S53" s="1"/>
      <c r="T53" s="14"/>
      <c r="AD53" s="1"/>
    </row>
    <row r="54" spans="1:30" ht="12.75">
      <c r="A54" s="20" t="s">
        <v>70</v>
      </c>
      <c r="B54" s="10">
        <v>1</v>
      </c>
      <c r="C54" s="16">
        <v>1200000</v>
      </c>
      <c r="D54" s="12">
        <f t="shared" si="7"/>
        <v>1200001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>
        <f t="shared" si="8"/>
        <v>0</v>
      </c>
      <c r="P54" s="13">
        <f t="shared" si="9"/>
        <v>1200001</v>
      </c>
      <c r="Q54" s="1"/>
      <c r="R54" s="1"/>
      <c r="S54" s="1"/>
      <c r="T54" s="14"/>
      <c r="AD54" s="1"/>
    </row>
    <row r="55" spans="1:30" ht="12.75">
      <c r="A55" s="20" t="s">
        <v>71</v>
      </c>
      <c r="B55" s="10"/>
      <c r="C55" s="11">
        <v>56000</v>
      </c>
      <c r="D55" s="12">
        <f t="shared" si="7"/>
        <v>56000</v>
      </c>
      <c r="E55" s="12"/>
      <c r="F55" s="12"/>
      <c r="G55" s="12"/>
      <c r="H55" s="12"/>
      <c r="I55" s="12"/>
      <c r="J55" s="12">
        <v>55253.5</v>
      </c>
      <c r="K55" s="12"/>
      <c r="L55" s="12"/>
      <c r="M55" s="12"/>
      <c r="N55" s="12"/>
      <c r="O55" s="12">
        <f t="shared" si="8"/>
        <v>55253.5</v>
      </c>
      <c r="P55" s="13">
        <f t="shared" si="9"/>
        <v>746.5</v>
      </c>
      <c r="Q55" s="1"/>
      <c r="R55" s="1"/>
      <c r="S55" s="1"/>
      <c r="T55" s="14"/>
      <c r="AD55" s="1"/>
    </row>
    <row r="56" spans="1:30" ht="12.75">
      <c r="A56" s="20" t="s">
        <v>72</v>
      </c>
      <c r="B56" s="10"/>
      <c r="C56" s="11">
        <v>110000</v>
      </c>
      <c r="D56" s="12">
        <f t="shared" si="7"/>
        <v>110000</v>
      </c>
      <c r="E56" s="12"/>
      <c r="F56" s="12"/>
      <c r="G56" s="12"/>
      <c r="H56" s="12"/>
      <c r="I56" s="12"/>
      <c r="J56" s="12">
        <v>109368.3</v>
      </c>
      <c r="K56" s="12"/>
      <c r="L56" s="12"/>
      <c r="M56" s="12"/>
      <c r="N56" s="12"/>
      <c r="O56" s="12">
        <f t="shared" si="8"/>
        <v>109368.3</v>
      </c>
      <c r="P56" s="13">
        <f t="shared" si="9"/>
        <v>631.6999999999971</v>
      </c>
      <c r="Q56" s="1"/>
      <c r="R56" s="1"/>
      <c r="S56" s="1"/>
      <c r="T56" s="14"/>
      <c r="AD56" s="1"/>
    </row>
    <row r="57" spans="1:30" ht="12.75">
      <c r="A57" s="18" t="s">
        <v>73</v>
      </c>
      <c r="B57" s="10">
        <v>915672</v>
      </c>
      <c r="C57" s="21">
        <v>3341328</v>
      </c>
      <c r="D57" s="12">
        <f t="shared" si="7"/>
        <v>4257000</v>
      </c>
      <c r="E57" s="12"/>
      <c r="F57" s="12"/>
      <c r="G57" s="12">
        <v>150000</v>
      </c>
      <c r="H57" s="12">
        <v>3912000</v>
      </c>
      <c r="I57" s="12"/>
      <c r="J57" s="12">
        <v>-1699000</v>
      </c>
      <c r="K57" s="12"/>
      <c r="L57" s="12"/>
      <c r="M57" s="12"/>
      <c r="N57" s="12"/>
      <c r="O57" s="12">
        <f t="shared" si="8"/>
        <v>2363000</v>
      </c>
      <c r="P57" s="13">
        <f t="shared" si="9"/>
        <v>1894000</v>
      </c>
      <c r="Q57" s="1"/>
      <c r="R57" s="1"/>
      <c r="S57" s="1"/>
      <c r="T57" s="14"/>
      <c r="AD57" s="1"/>
    </row>
    <row r="58" spans="1:30" ht="13.5" thickBot="1">
      <c r="A58" s="22" t="s">
        <v>74</v>
      </c>
      <c r="B58" s="10">
        <v>11150100</v>
      </c>
      <c r="C58" s="11">
        <v>-11150100</v>
      </c>
      <c r="D58" s="12">
        <f t="shared" si="7"/>
        <v>0</v>
      </c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>
        <f t="shared" si="8"/>
        <v>0</v>
      </c>
      <c r="P58" s="13">
        <f t="shared" si="9"/>
        <v>0</v>
      </c>
      <c r="Q58" s="1"/>
      <c r="R58" s="1"/>
      <c r="S58" s="1"/>
      <c r="T58" s="14"/>
      <c r="AD58" s="1"/>
    </row>
    <row r="59" spans="1:30" ht="15" thickBot="1">
      <c r="A59" s="15" t="s">
        <v>75</v>
      </c>
      <c r="B59" s="3">
        <f>SUM(B60:B98)</f>
        <v>386114850</v>
      </c>
      <c r="C59" s="6">
        <f>SUM(C60:C99)</f>
        <v>-103547329.6</v>
      </c>
      <c r="D59" s="3">
        <f>SUM(D60:D99)</f>
        <v>282567520.4</v>
      </c>
      <c r="E59" s="3">
        <f>SUM(E60:E98)</f>
        <v>2196129.73</v>
      </c>
      <c r="F59" s="3">
        <f aca="true" t="shared" si="10" ref="F59:P59">SUM(F60:F99)</f>
        <v>36853520.379999995</v>
      </c>
      <c r="G59" s="3">
        <f t="shared" si="10"/>
        <v>115979271.95999998</v>
      </c>
      <c r="H59" s="3">
        <f t="shared" si="10"/>
        <v>1730414.3899999997</v>
      </c>
      <c r="I59" s="3">
        <f t="shared" si="10"/>
        <v>9692446.14</v>
      </c>
      <c r="J59" s="3">
        <f t="shared" si="10"/>
        <v>27823041.64</v>
      </c>
      <c r="K59" s="3">
        <f t="shared" si="10"/>
        <v>2101745.4</v>
      </c>
      <c r="L59" s="3">
        <f t="shared" si="10"/>
        <v>7569180.4</v>
      </c>
      <c r="M59" s="3">
        <f t="shared" si="10"/>
        <v>14238999.860000001</v>
      </c>
      <c r="N59" s="3">
        <f t="shared" si="10"/>
        <v>-5579535.8999999985</v>
      </c>
      <c r="O59" s="3">
        <f t="shared" si="10"/>
        <v>212605213.99999997</v>
      </c>
      <c r="P59" s="7">
        <f t="shared" si="10"/>
        <v>69962306.40000002</v>
      </c>
      <c r="Q59" s="1"/>
      <c r="R59" s="1"/>
      <c r="S59" s="1"/>
      <c r="T59" s="14"/>
      <c r="AD59" s="1"/>
    </row>
    <row r="60" spans="1:30" ht="12.75">
      <c r="A60" s="17" t="s">
        <v>76</v>
      </c>
      <c r="B60" s="10">
        <v>27420330</v>
      </c>
      <c r="C60" s="11">
        <v>-7792594</v>
      </c>
      <c r="D60" s="12">
        <f aca="true" t="shared" si="11" ref="D60:D99">+B60+C60</f>
        <v>19627736</v>
      </c>
      <c r="E60" s="12">
        <v>508039.56</v>
      </c>
      <c r="F60" s="12">
        <v>901595.52</v>
      </c>
      <c r="G60" s="12">
        <v>2272605.66</v>
      </c>
      <c r="H60" s="12">
        <v>720139.8</v>
      </c>
      <c r="I60" s="12">
        <v>2499542.08</v>
      </c>
      <c r="J60" s="12">
        <v>1799128.68</v>
      </c>
      <c r="K60" s="12">
        <v>721383.56</v>
      </c>
      <c r="L60" s="12">
        <v>1799488.58</v>
      </c>
      <c r="M60" s="12">
        <v>1443289.86</v>
      </c>
      <c r="N60" s="12">
        <v>722910.95</v>
      </c>
      <c r="O60" s="12">
        <f aca="true" t="shared" si="12" ref="O60:O99">SUM(E60:N60)</f>
        <v>13388124.25</v>
      </c>
      <c r="P60" s="13">
        <f aca="true" t="shared" si="13" ref="P60:P99">+D60-O60</f>
        <v>6239611.75</v>
      </c>
      <c r="Q60" s="1"/>
      <c r="R60" s="1"/>
      <c r="S60" s="1"/>
      <c r="T60" s="14"/>
      <c r="AD60" s="1"/>
    </row>
    <row r="61" spans="1:30" ht="12.75">
      <c r="A61" s="17" t="s">
        <v>77</v>
      </c>
      <c r="B61" s="10"/>
      <c r="C61" s="11">
        <v>300000</v>
      </c>
      <c r="D61" s="12">
        <f t="shared" si="11"/>
        <v>300000</v>
      </c>
      <c r="E61" s="12"/>
      <c r="F61" s="12"/>
      <c r="G61" s="12"/>
      <c r="H61" s="12"/>
      <c r="I61" s="12"/>
      <c r="J61" s="12">
        <v>267712.36</v>
      </c>
      <c r="K61" s="12">
        <v>-49462.36</v>
      </c>
      <c r="L61" s="12"/>
      <c r="M61" s="12"/>
      <c r="N61" s="12"/>
      <c r="O61" s="12">
        <f t="shared" si="12"/>
        <v>218250</v>
      </c>
      <c r="P61" s="13">
        <f t="shared" si="13"/>
        <v>81750</v>
      </c>
      <c r="Q61" s="1"/>
      <c r="R61" s="1"/>
      <c r="S61" s="1"/>
      <c r="T61" s="14"/>
      <c r="AD61" s="1"/>
    </row>
    <row r="62" spans="1:30" ht="12.75">
      <c r="A62" s="17" t="s">
        <v>78</v>
      </c>
      <c r="B62" s="10">
        <v>22359999</v>
      </c>
      <c r="C62" s="11">
        <v>-21282000</v>
      </c>
      <c r="D62" s="12">
        <f t="shared" si="11"/>
        <v>1077999</v>
      </c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>
        <f t="shared" si="12"/>
        <v>0</v>
      </c>
      <c r="P62" s="13">
        <f t="shared" si="13"/>
        <v>1077999</v>
      </c>
      <c r="Q62" s="1"/>
      <c r="R62" s="1"/>
      <c r="S62" s="1"/>
      <c r="T62" s="14"/>
      <c r="AD62" s="1"/>
    </row>
    <row r="63" spans="1:30" ht="12.75">
      <c r="A63" s="17" t="s">
        <v>79</v>
      </c>
      <c r="B63" s="10"/>
      <c r="C63" s="11">
        <v>96758177.28</v>
      </c>
      <c r="D63" s="12">
        <f t="shared" si="11"/>
        <v>96758177.28</v>
      </c>
      <c r="E63" s="12"/>
      <c r="F63" s="12"/>
      <c r="G63" s="12">
        <v>51618783.96</v>
      </c>
      <c r="H63" s="12"/>
      <c r="I63" s="12"/>
      <c r="J63" s="12"/>
      <c r="K63" s="12"/>
      <c r="L63" s="12"/>
      <c r="M63" s="12">
        <v>4276036</v>
      </c>
      <c r="N63" s="12">
        <v>-2466921.96</v>
      </c>
      <c r="O63" s="12">
        <f t="shared" si="12"/>
        <v>53427898</v>
      </c>
      <c r="P63" s="13">
        <f t="shared" si="13"/>
        <v>43330279.28</v>
      </c>
      <c r="Q63" s="1"/>
      <c r="R63" s="1"/>
      <c r="S63" s="1"/>
      <c r="T63" s="14"/>
      <c r="AD63" s="1"/>
    </row>
    <row r="64" spans="1:30" ht="12.75">
      <c r="A64" s="17" t="s">
        <v>80</v>
      </c>
      <c r="B64" s="10">
        <v>94249736</v>
      </c>
      <c r="C64" s="11">
        <v>-74195804.88</v>
      </c>
      <c r="D64" s="12">
        <f t="shared" si="11"/>
        <v>20053931.120000005</v>
      </c>
      <c r="E64" s="12"/>
      <c r="F64" s="12">
        <v>19602431.12</v>
      </c>
      <c r="G64" s="12">
        <v>18854465.1</v>
      </c>
      <c r="H64" s="12"/>
      <c r="I64" s="12"/>
      <c r="J64" s="12"/>
      <c r="K64" s="12"/>
      <c r="L64" s="12"/>
      <c r="M64" s="12"/>
      <c r="N64" s="12">
        <v>-14899447.12</v>
      </c>
      <c r="O64" s="12">
        <f t="shared" si="12"/>
        <v>23557449.1</v>
      </c>
      <c r="P64" s="13">
        <f t="shared" si="13"/>
        <v>-3503517.9799999967</v>
      </c>
      <c r="Q64" s="1"/>
      <c r="R64" s="1"/>
      <c r="S64" s="1"/>
      <c r="T64" s="14"/>
      <c r="AD64" s="1"/>
    </row>
    <row r="65" spans="1:30" ht="12.75">
      <c r="A65" s="17" t="s">
        <v>81</v>
      </c>
      <c r="B65" s="10"/>
      <c r="C65" s="11">
        <v>1150000</v>
      </c>
      <c r="D65" s="12">
        <f t="shared" si="11"/>
        <v>1150000</v>
      </c>
      <c r="E65" s="12"/>
      <c r="F65" s="12"/>
      <c r="G65" s="12"/>
      <c r="H65" s="12"/>
      <c r="I65" s="12"/>
      <c r="J65" s="12">
        <v>256650</v>
      </c>
      <c r="K65" s="12">
        <v>-256650</v>
      </c>
      <c r="L65" s="12"/>
      <c r="M65" s="12"/>
      <c r="N65" s="12"/>
      <c r="O65" s="12">
        <f t="shared" si="12"/>
        <v>0</v>
      </c>
      <c r="P65" s="13">
        <f t="shared" si="13"/>
        <v>1150000</v>
      </c>
      <c r="Q65" s="1"/>
      <c r="R65" s="1"/>
      <c r="S65" s="1"/>
      <c r="T65" s="14"/>
      <c r="AD65" s="1"/>
    </row>
    <row r="66" spans="1:30" ht="12.75">
      <c r="A66" s="17" t="s">
        <v>82</v>
      </c>
      <c r="B66" s="10"/>
      <c r="C66" s="11">
        <v>50000</v>
      </c>
      <c r="D66" s="12">
        <f t="shared" si="11"/>
        <v>50000</v>
      </c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>
        <f t="shared" si="12"/>
        <v>0</v>
      </c>
      <c r="P66" s="13">
        <f t="shared" si="13"/>
        <v>50000</v>
      </c>
      <c r="Q66" s="1"/>
      <c r="R66" s="1"/>
      <c r="S66" s="1"/>
      <c r="T66" s="14"/>
      <c r="AD66" s="1"/>
    </row>
    <row r="67" spans="1:30" ht="12.75">
      <c r="A67" s="17" t="s">
        <v>83</v>
      </c>
      <c r="B67" s="10"/>
      <c r="C67" s="11">
        <v>270000</v>
      </c>
      <c r="D67" s="12">
        <f t="shared" si="11"/>
        <v>270000</v>
      </c>
      <c r="E67" s="12"/>
      <c r="F67" s="12"/>
      <c r="G67" s="12"/>
      <c r="H67" s="12"/>
      <c r="I67" s="12"/>
      <c r="J67" s="12">
        <v>246279.58</v>
      </c>
      <c r="K67" s="12"/>
      <c r="L67" s="12"/>
      <c r="M67" s="12"/>
      <c r="N67" s="12"/>
      <c r="O67" s="12">
        <f t="shared" si="12"/>
        <v>246279.58</v>
      </c>
      <c r="P67" s="13">
        <f t="shared" si="13"/>
        <v>23720.420000000013</v>
      </c>
      <c r="Q67" s="1"/>
      <c r="R67" s="1"/>
      <c r="S67" s="1"/>
      <c r="T67" s="14"/>
      <c r="AD67" s="1"/>
    </row>
    <row r="68" spans="1:30" ht="12.75">
      <c r="A68" s="23" t="s">
        <v>84</v>
      </c>
      <c r="B68" s="10">
        <v>1950000</v>
      </c>
      <c r="C68" s="16"/>
      <c r="D68" s="12">
        <f t="shared" si="11"/>
        <v>1950000</v>
      </c>
      <c r="E68" s="12"/>
      <c r="F68" s="12"/>
      <c r="G68" s="12"/>
      <c r="H68" s="12"/>
      <c r="I68" s="12"/>
      <c r="J68" s="12"/>
      <c r="K68" s="12"/>
      <c r="L68" s="12"/>
      <c r="M68" s="12">
        <v>41394.2</v>
      </c>
      <c r="N68" s="12">
        <v>-20697.2</v>
      </c>
      <c r="O68" s="12">
        <f t="shared" si="12"/>
        <v>20696.999999999996</v>
      </c>
      <c r="P68" s="13">
        <f t="shared" si="13"/>
        <v>1929303</v>
      </c>
      <c r="Q68" s="1"/>
      <c r="R68" s="1"/>
      <c r="S68" s="1"/>
      <c r="T68" s="14"/>
      <c r="AD68" s="1"/>
    </row>
    <row r="69" spans="1:30" ht="12.75">
      <c r="A69" s="23" t="s">
        <v>85</v>
      </c>
      <c r="B69" s="10">
        <v>3760203</v>
      </c>
      <c r="C69" s="11">
        <v>-2589000</v>
      </c>
      <c r="D69" s="12">
        <f t="shared" si="11"/>
        <v>1171203</v>
      </c>
      <c r="E69" s="12"/>
      <c r="F69" s="12"/>
      <c r="G69" s="12"/>
      <c r="H69" s="12"/>
      <c r="I69" s="12"/>
      <c r="J69" s="12">
        <v>518276.98</v>
      </c>
      <c r="K69" s="12"/>
      <c r="L69" s="12">
        <v>21122</v>
      </c>
      <c r="M69" s="12">
        <v>393944</v>
      </c>
      <c r="N69" s="12"/>
      <c r="O69" s="12">
        <f t="shared" si="12"/>
        <v>933342.98</v>
      </c>
      <c r="P69" s="13">
        <f t="shared" si="13"/>
        <v>237860.02000000002</v>
      </c>
      <c r="Q69" s="1"/>
      <c r="R69" s="1"/>
      <c r="S69" s="1"/>
      <c r="T69" s="14"/>
      <c r="AD69" s="1"/>
    </row>
    <row r="70" spans="1:30" ht="12.75">
      <c r="A70" s="24" t="s">
        <v>86</v>
      </c>
      <c r="B70" s="10">
        <v>4100000</v>
      </c>
      <c r="C70" s="11">
        <v>-3450000</v>
      </c>
      <c r="D70" s="12">
        <f t="shared" si="11"/>
        <v>650000</v>
      </c>
      <c r="E70" s="12"/>
      <c r="F70" s="12"/>
      <c r="G70" s="12"/>
      <c r="H70" s="12"/>
      <c r="I70" s="12"/>
      <c r="J70" s="12">
        <v>515805.75</v>
      </c>
      <c r="K70" s="12"/>
      <c r="L70" s="12"/>
      <c r="M70" s="12">
        <v>300976.2</v>
      </c>
      <c r="N70" s="12"/>
      <c r="O70" s="12">
        <f t="shared" si="12"/>
        <v>816781.95</v>
      </c>
      <c r="P70" s="13">
        <f t="shared" si="13"/>
        <v>-166781.94999999995</v>
      </c>
      <c r="Q70" s="1"/>
      <c r="R70" s="1"/>
      <c r="S70" s="1"/>
      <c r="T70" s="14"/>
      <c r="AD70" s="1"/>
    </row>
    <row r="71" spans="1:30" ht="12.75">
      <c r="A71" s="24" t="s">
        <v>87</v>
      </c>
      <c r="B71" s="10">
        <v>425212</v>
      </c>
      <c r="C71" s="16">
        <v>385000</v>
      </c>
      <c r="D71" s="12">
        <f t="shared" si="11"/>
        <v>810212</v>
      </c>
      <c r="E71" s="12"/>
      <c r="F71" s="12"/>
      <c r="G71" s="12"/>
      <c r="H71" s="12"/>
      <c r="I71" s="12"/>
      <c r="J71" s="12">
        <v>483585.42</v>
      </c>
      <c r="K71" s="12"/>
      <c r="L71" s="12"/>
      <c r="M71" s="12">
        <v>227164</v>
      </c>
      <c r="N71" s="12">
        <v>-100888.82</v>
      </c>
      <c r="O71" s="12">
        <f t="shared" si="12"/>
        <v>609860.5999999999</v>
      </c>
      <c r="P71" s="13">
        <f t="shared" si="13"/>
        <v>200351.40000000014</v>
      </c>
      <c r="Q71" s="1"/>
      <c r="R71" s="1"/>
      <c r="S71" s="1"/>
      <c r="T71" s="14"/>
      <c r="AD71" s="1"/>
    </row>
    <row r="72" spans="1:30" ht="12.75">
      <c r="A72" s="24" t="s">
        <v>88</v>
      </c>
      <c r="B72" s="10"/>
      <c r="C72" s="16">
        <v>197000</v>
      </c>
      <c r="D72" s="12">
        <f t="shared" si="11"/>
        <v>197000</v>
      </c>
      <c r="E72" s="12"/>
      <c r="F72" s="12"/>
      <c r="G72" s="12"/>
      <c r="H72" s="12"/>
      <c r="I72" s="12"/>
      <c r="J72" s="12">
        <v>177000</v>
      </c>
      <c r="K72" s="12"/>
      <c r="L72" s="12"/>
      <c r="M72" s="12"/>
      <c r="N72" s="12"/>
      <c r="O72" s="12">
        <f t="shared" si="12"/>
        <v>177000</v>
      </c>
      <c r="P72" s="13">
        <f t="shared" si="13"/>
        <v>20000</v>
      </c>
      <c r="Q72" s="1"/>
      <c r="R72" s="1"/>
      <c r="S72" s="1"/>
      <c r="T72" s="14"/>
      <c r="AD72" s="1"/>
    </row>
    <row r="73" spans="1:30" ht="12.75">
      <c r="A73" s="24" t="s">
        <v>89</v>
      </c>
      <c r="B73" s="10">
        <v>12500000</v>
      </c>
      <c r="C73" s="11">
        <v>-7363590</v>
      </c>
      <c r="D73" s="12">
        <f t="shared" si="11"/>
        <v>5136410</v>
      </c>
      <c r="E73" s="12"/>
      <c r="F73" s="12"/>
      <c r="G73" s="12"/>
      <c r="H73" s="12"/>
      <c r="I73" s="12"/>
      <c r="J73" s="12">
        <v>3303880.36</v>
      </c>
      <c r="K73" s="12"/>
      <c r="L73" s="12">
        <v>85950.5</v>
      </c>
      <c r="M73" s="12">
        <v>1515378.94</v>
      </c>
      <c r="N73" s="12"/>
      <c r="O73" s="12">
        <f t="shared" si="12"/>
        <v>4905209.8</v>
      </c>
      <c r="P73" s="13">
        <f t="shared" si="13"/>
        <v>231200.2000000002</v>
      </c>
      <c r="Q73" s="1"/>
      <c r="R73" s="1"/>
      <c r="S73" s="1"/>
      <c r="T73" s="14"/>
      <c r="AD73" s="1"/>
    </row>
    <row r="74" spans="1:30" ht="12.75">
      <c r="A74" s="24" t="s">
        <v>90</v>
      </c>
      <c r="B74" s="10"/>
      <c r="C74" s="11">
        <v>625000</v>
      </c>
      <c r="D74" s="12">
        <f t="shared" si="11"/>
        <v>625000</v>
      </c>
      <c r="E74" s="12"/>
      <c r="F74" s="12"/>
      <c r="G74" s="12"/>
      <c r="H74" s="12"/>
      <c r="I74" s="12"/>
      <c r="J74" s="12">
        <v>621926.55</v>
      </c>
      <c r="K74" s="12"/>
      <c r="L74" s="12"/>
      <c r="M74" s="12"/>
      <c r="N74" s="12"/>
      <c r="O74" s="12">
        <f t="shared" si="12"/>
        <v>621926.55</v>
      </c>
      <c r="P74" s="13">
        <f t="shared" si="13"/>
        <v>3073.4499999999534</v>
      </c>
      <c r="Q74" s="1"/>
      <c r="R74" s="1"/>
      <c r="S74" s="1"/>
      <c r="T74" s="14"/>
      <c r="AD74" s="1"/>
    </row>
    <row r="75" spans="1:30" ht="12.75">
      <c r="A75" s="17" t="s">
        <v>91</v>
      </c>
      <c r="B75" s="10">
        <v>4034190</v>
      </c>
      <c r="C75" s="11">
        <v>478000</v>
      </c>
      <c r="D75" s="12">
        <f t="shared" si="11"/>
        <v>4512190</v>
      </c>
      <c r="E75" s="12"/>
      <c r="F75" s="12"/>
      <c r="G75" s="12">
        <v>338955</v>
      </c>
      <c r="H75" s="12"/>
      <c r="I75" s="12"/>
      <c r="J75" s="12">
        <v>4094712.77</v>
      </c>
      <c r="K75" s="12"/>
      <c r="L75" s="12"/>
      <c r="M75" s="12">
        <v>78495.96</v>
      </c>
      <c r="N75" s="12"/>
      <c r="O75" s="12">
        <f t="shared" si="12"/>
        <v>4512163.7299999995</v>
      </c>
      <c r="P75" s="13">
        <f t="shared" si="13"/>
        <v>26.270000000484288</v>
      </c>
      <c r="Q75" s="1"/>
      <c r="R75" s="1"/>
      <c r="S75" s="1"/>
      <c r="T75" s="14"/>
      <c r="AD75" s="1"/>
    </row>
    <row r="76" spans="1:30" ht="12.75">
      <c r="A76" s="17" t="s">
        <v>92</v>
      </c>
      <c r="B76" s="10"/>
      <c r="C76" s="11">
        <v>100800</v>
      </c>
      <c r="D76" s="12">
        <f t="shared" si="11"/>
        <v>100800</v>
      </c>
      <c r="E76" s="12"/>
      <c r="F76" s="12"/>
      <c r="G76" s="12"/>
      <c r="H76" s="12"/>
      <c r="I76" s="12"/>
      <c r="J76" s="12">
        <v>201362.28</v>
      </c>
      <c r="K76" s="12"/>
      <c r="L76" s="12"/>
      <c r="M76" s="12"/>
      <c r="N76" s="12"/>
      <c r="O76" s="12">
        <f t="shared" si="12"/>
        <v>201362.28</v>
      </c>
      <c r="P76" s="13">
        <f t="shared" si="13"/>
        <v>-100562.28</v>
      </c>
      <c r="Q76" s="1"/>
      <c r="R76" s="1"/>
      <c r="S76" s="1"/>
      <c r="T76" s="14"/>
      <c r="AD76" s="1"/>
    </row>
    <row r="77" spans="1:30" ht="12.75">
      <c r="A77" s="17" t="s">
        <v>93</v>
      </c>
      <c r="B77" s="10"/>
      <c r="C77" s="11">
        <v>95000</v>
      </c>
      <c r="D77" s="12">
        <f t="shared" si="11"/>
        <v>95000</v>
      </c>
      <c r="E77" s="12"/>
      <c r="F77" s="12"/>
      <c r="G77" s="12"/>
      <c r="H77" s="12"/>
      <c r="I77" s="12"/>
      <c r="J77" s="12">
        <v>65926.6</v>
      </c>
      <c r="K77" s="12"/>
      <c r="L77" s="12"/>
      <c r="M77" s="12"/>
      <c r="N77" s="12"/>
      <c r="O77" s="12">
        <f t="shared" si="12"/>
        <v>65926.6</v>
      </c>
      <c r="P77" s="13">
        <f t="shared" si="13"/>
        <v>29073.399999999994</v>
      </c>
      <c r="Q77" s="1"/>
      <c r="R77" s="1"/>
      <c r="S77" s="1"/>
      <c r="T77" s="14"/>
      <c r="AD77" s="1"/>
    </row>
    <row r="78" spans="1:30" ht="12.75">
      <c r="A78" s="24" t="s">
        <v>94</v>
      </c>
      <c r="B78" s="10">
        <v>3061000</v>
      </c>
      <c r="C78" s="11">
        <v>-1616000</v>
      </c>
      <c r="D78" s="12">
        <f t="shared" si="11"/>
        <v>1445000</v>
      </c>
      <c r="E78" s="12"/>
      <c r="F78" s="12"/>
      <c r="G78" s="12">
        <v>41050.5</v>
      </c>
      <c r="H78" s="12"/>
      <c r="I78" s="12"/>
      <c r="J78" s="12">
        <v>402579.91</v>
      </c>
      <c r="K78" s="12">
        <v>-5945.5</v>
      </c>
      <c r="L78" s="12"/>
      <c r="M78" s="12"/>
      <c r="N78" s="12"/>
      <c r="O78" s="12">
        <f t="shared" si="12"/>
        <v>437684.91</v>
      </c>
      <c r="P78" s="13">
        <f t="shared" si="13"/>
        <v>1007315.0900000001</v>
      </c>
      <c r="Q78" s="1"/>
      <c r="R78" s="1"/>
      <c r="S78" s="1"/>
      <c r="T78" s="14"/>
      <c r="AD78" s="1"/>
    </row>
    <row r="79" spans="1:30" ht="12.75">
      <c r="A79" s="24" t="s">
        <v>95</v>
      </c>
      <c r="B79" s="10"/>
      <c r="C79" s="11">
        <v>292000</v>
      </c>
      <c r="D79" s="12">
        <f t="shared" si="11"/>
        <v>292000</v>
      </c>
      <c r="E79" s="12"/>
      <c r="F79" s="12"/>
      <c r="G79" s="12"/>
      <c r="H79" s="12"/>
      <c r="I79" s="12"/>
      <c r="J79" s="12">
        <v>292000</v>
      </c>
      <c r="K79" s="12"/>
      <c r="L79" s="12"/>
      <c r="M79" s="12"/>
      <c r="N79" s="12"/>
      <c r="O79" s="12">
        <f t="shared" si="12"/>
        <v>292000</v>
      </c>
      <c r="P79" s="13">
        <f t="shared" si="13"/>
        <v>0</v>
      </c>
      <c r="Q79" s="1"/>
      <c r="R79" s="1"/>
      <c r="S79" s="1"/>
      <c r="T79" s="14"/>
      <c r="AD79" s="1"/>
    </row>
    <row r="80" spans="1:30" ht="12.75">
      <c r="A80" s="24" t="s">
        <v>96</v>
      </c>
      <c r="B80" s="10"/>
      <c r="C80" s="16">
        <v>3859000</v>
      </c>
      <c r="D80" s="12">
        <f t="shared" si="11"/>
        <v>3859000</v>
      </c>
      <c r="E80" s="12"/>
      <c r="F80" s="12"/>
      <c r="G80" s="12">
        <v>1643271.99</v>
      </c>
      <c r="H80" s="12"/>
      <c r="I80" s="12">
        <v>542210</v>
      </c>
      <c r="J80" s="12">
        <v>207671.36</v>
      </c>
      <c r="K80" s="12"/>
      <c r="L80" s="12">
        <v>14725.81</v>
      </c>
      <c r="M80" s="12"/>
      <c r="N80" s="12"/>
      <c r="O80" s="12">
        <f t="shared" si="12"/>
        <v>2407879.16</v>
      </c>
      <c r="P80" s="13">
        <f t="shared" si="13"/>
        <v>1451120.8399999999</v>
      </c>
      <c r="Q80" s="1"/>
      <c r="R80" s="1"/>
      <c r="S80" s="1"/>
      <c r="T80" s="14"/>
      <c r="AD80" s="1"/>
    </row>
    <row r="81" spans="1:30" ht="12.75">
      <c r="A81" s="24" t="s">
        <v>97</v>
      </c>
      <c r="B81" s="10"/>
      <c r="C81" s="16">
        <v>180000</v>
      </c>
      <c r="D81" s="12">
        <f t="shared" si="11"/>
        <v>180000</v>
      </c>
      <c r="E81" s="12"/>
      <c r="F81" s="12"/>
      <c r="G81" s="12"/>
      <c r="H81" s="12"/>
      <c r="I81" s="12"/>
      <c r="J81" s="12">
        <v>1104775</v>
      </c>
      <c r="K81" s="12"/>
      <c r="L81" s="12">
        <v>88831.58</v>
      </c>
      <c r="M81" s="12"/>
      <c r="N81" s="12"/>
      <c r="O81" s="12">
        <f t="shared" si="12"/>
        <v>1193606.58</v>
      </c>
      <c r="P81" s="13">
        <f t="shared" si="13"/>
        <v>-1013606.5800000001</v>
      </c>
      <c r="Q81" s="1"/>
      <c r="R81" s="1"/>
      <c r="S81" s="1"/>
      <c r="T81" s="14"/>
      <c r="AD81" s="1"/>
    </row>
    <row r="82" spans="1:30" ht="12.75">
      <c r="A82" s="24" t="s">
        <v>98</v>
      </c>
      <c r="B82" s="10">
        <v>1000000</v>
      </c>
      <c r="C82" s="11">
        <v>-1000000</v>
      </c>
      <c r="D82" s="12">
        <f t="shared" si="11"/>
        <v>0</v>
      </c>
      <c r="E82" s="12"/>
      <c r="F82" s="12"/>
      <c r="G82" s="12"/>
      <c r="H82" s="12"/>
      <c r="I82" s="12"/>
      <c r="J82" s="12">
        <v>21027.6</v>
      </c>
      <c r="K82" s="12"/>
      <c r="L82" s="12"/>
      <c r="M82" s="12"/>
      <c r="N82" s="12"/>
      <c r="O82" s="12">
        <f t="shared" si="12"/>
        <v>21027.6</v>
      </c>
      <c r="P82" s="13">
        <f t="shared" si="13"/>
        <v>-21027.6</v>
      </c>
      <c r="Q82" s="1"/>
      <c r="R82" s="1"/>
      <c r="S82" s="1"/>
      <c r="T82" s="14"/>
      <c r="AD82" s="1"/>
    </row>
    <row r="83" spans="1:30" ht="12.75">
      <c r="A83" s="24" t="s">
        <v>99</v>
      </c>
      <c r="B83" s="10"/>
      <c r="C83" s="11">
        <v>22000</v>
      </c>
      <c r="D83" s="12">
        <f t="shared" si="11"/>
        <v>22000</v>
      </c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>
        <f t="shared" si="12"/>
        <v>0</v>
      </c>
      <c r="P83" s="13">
        <f t="shared" si="13"/>
        <v>22000</v>
      </c>
      <c r="Q83" s="1"/>
      <c r="R83" s="1"/>
      <c r="S83" s="1"/>
      <c r="T83" s="14"/>
      <c r="AD83" s="1"/>
    </row>
    <row r="84" spans="1:30" ht="12.75">
      <c r="A84" s="24" t="s">
        <v>100</v>
      </c>
      <c r="B84" s="10"/>
      <c r="C84" s="16">
        <v>2941025</v>
      </c>
      <c r="D84" s="12">
        <f t="shared" si="11"/>
        <v>2941025</v>
      </c>
      <c r="E84" s="12"/>
      <c r="F84" s="12"/>
      <c r="G84" s="12">
        <v>2378750</v>
      </c>
      <c r="H84" s="12"/>
      <c r="I84" s="12"/>
      <c r="J84" s="12"/>
      <c r="K84" s="12"/>
      <c r="L84" s="12">
        <v>432300</v>
      </c>
      <c r="M84" s="12">
        <v>181025</v>
      </c>
      <c r="N84" s="12"/>
      <c r="O84" s="12">
        <f t="shared" si="12"/>
        <v>2992075</v>
      </c>
      <c r="P84" s="13">
        <f t="shared" si="13"/>
        <v>-51050</v>
      </c>
      <c r="Q84" s="1"/>
      <c r="R84" s="1"/>
      <c r="S84" s="1"/>
      <c r="T84" s="14"/>
      <c r="AD84" s="1"/>
    </row>
    <row r="85" spans="1:30" ht="12.75">
      <c r="A85" s="17" t="s">
        <v>101</v>
      </c>
      <c r="B85" s="10">
        <v>58985931</v>
      </c>
      <c r="C85" s="11">
        <v>-37694474</v>
      </c>
      <c r="D85" s="12">
        <f t="shared" si="11"/>
        <v>21291457</v>
      </c>
      <c r="E85" s="12">
        <v>138899.92</v>
      </c>
      <c r="F85" s="12">
        <v>3897949.9</v>
      </c>
      <c r="G85" s="12">
        <v>6270365.3</v>
      </c>
      <c r="H85" s="12">
        <v>395978.99</v>
      </c>
      <c r="I85" s="12">
        <v>2333275.02</v>
      </c>
      <c r="J85" s="12">
        <v>3056230.7</v>
      </c>
      <c r="K85" s="12"/>
      <c r="L85" s="12">
        <v>1392825</v>
      </c>
      <c r="M85" s="12">
        <v>2047530</v>
      </c>
      <c r="N85" s="12">
        <v>1398000</v>
      </c>
      <c r="O85" s="12">
        <f t="shared" si="12"/>
        <v>20931054.83</v>
      </c>
      <c r="P85" s="13">
        <f t="shared" si="13"/>
        <v>360402.1700000018</v>
      </c>
      <c r="Q85" s="1"/>
      <c r="R85" s="1"/>
      <c r="S85" s="1"/>
      <c r="T85" s="14"/>
      <c r="AD85" s="1"/>
    </row>
    <row r="86" spans="1:30" ht="12.75">
      <c r="A86" s="17" t="s">
        <v>102</v>
      </c>
      <c r="B86" s="10">
        <v>10000000</v>
      </c>
      <c r="C86" s="11">
        <v>50776648</v>
      </c>
      <c r="D86" s="12">
        <f t="shared" si="11"/>
        <v>60776648</v>
      </c>
      <c r="E86" s="12">
        <v>1549190.25</v>
      </c>
      <c r="F86" s="12">
        <v>6904141.84</v>
      </c>
      <c r="G86" s="12">
        <v>9279140.7</v>
      </c>
      <c r="H86" s="12">
        <v>1304021.01</v>
      </c>
      <c r="I86" s="12">
        <v>4317419.04</v>
      </c>
      <c r="J86" s="12">
        <v>7712009.35</v>
      </c>
      <c r="K86" s="12">
        <v>1692419.7</v>
      </c>
      <c r="L86" s="12">
        <v>3186075</v>
      </c>
      <c r="M86" s="12">
        <v>1031000</v>
      </c>
      <c r="N86" s="12">
        <v>9801128</v>
      </c>
      <c r="O86" s="12">
        <f t="shared" si="12"/>
        <v>46776544.89</v>
      </c>
      <c r="P86" s="13">
        <f t="shared" si="13"/>
        <v>14000103.11</v>
      </c>
      <c r="Q86" s="1"/>
      <c r="R86" s="1"/>
      <c r="S86" s="1"/>
      <c r="T86" s="14"/>
      <c r="AD86" s="1"/>
    </row>
    <row r="87" spans="1:30" ht="12.75">
      <c r="A87" s="17" t="s">
        <v>103</v>
      </c>
      <c r="B87" s="10"/>
      <c r="C87" s="11">
        <v>37000</v>
      </c>
      <c r="D87" s="12">
        <f t="shared" si="11"/>
        <v>37000</v>
      </c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>
        <f t="shared" si="12"/>
        <v>0</v>
      </c>
      <c r="P87" s="13">
        <f t="shared" si="13"/>
        <v>37000</v>
      </c>
      <c r="Q87" s="1"/>
      <c r="R87" s="1"/>
      <c r="S87" s="1"/>
      <c r="T87" s="14"/>
      <c r="AD87" s="1"/>
    </row>
    <row r="88" spans="1:30" ht="12.75">
      <c r="A88" s="17" t="s">
        <v>104</v>
      </c>
      <c r="B88" s="10"/>
      <c r="C88" s="11">
        <v>1539428</v>
      </c>
      <c r="D88" s="12">
        <f t="shared" si="11"/>
        <v>1539428</v>
      </c>
      <c r="E88" s="12"/>
      <c r="F88" s="12"/>
      <c r="G88" s="12">
        <v>915590.11</v>
      </c>
      <c r="H88" s="12"/>
      <c r="I88" s="12"/>
      <c r="J88" s="12">
        <v>-32500</v>
      </c>
      <c r="K88" s="12"/>
      <c r="L88" s="12"/>
      <c r="M88" s="12">
        <v>654090</v>
      </c>
      <c r="N88" s="12"/>
      <c r="O88" s="12">
        <f t="shared" si="12"/>
        <v>1537180.1099999999</v>
      </c>
      <c r="P88" s="13">
        <f t="shared" si="13"/>
        <v>2247.8900000001304</v>
      </c>
      <c r="Q88" s="1"/>
      <c r="R88" s="1"/>
      <c r="S88" s="1"/>
      <c r="T88" s="14"/>
      <c r="AD88" s="1"/>
    </row>
    <row r="89" spans="1:30" ht="12.75">
      <c r="A89" s="17" t="s">
        <v>105</v>
      </c>
      <c r="B89" s="10">
        <v>37670000</v>
      </c>
      <c r="C89" s="11">
        <v>-38670000</v>
      </c>
      <c r="D89" s="12">
        <f t="shared" si="11"/>
        <v>-1000000</v>
      </c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>
        <f t="shared" si="12"/>
        <v>0</v>
      </c>
      <c r="P89" s="13">
        <f t="shared" si="13"/>
        <v>-1000000</v>
      </c>
      <c r="Q89" s="1"/>
      <c r="R89" s="1"/>
      <c r="S89" s="1"/>
      <c r="T89" s="14"/>
      <c r="AD89" s="1"/>
    </row>
    <row r="90" spans="1:30" ht="12.75">
      <c r="A90" s="24" t="s">
        <v>106</v>
      </c>
      <c r="B90" s="10">
        <v>92567171</v>
      </c>
      <c r="C90" s="11">
        <v>-92567171</v>
      </c>
      <c r="D90" s="12">
        <f t="shared" si="11"/>
        <v>0</v>
      </c>
      <c r="E90" s="12"/>
      <c r="F90" s="12"/>
      <c r="G90" s="12">
        <v>134697</v>
      </c>
      <c r="H90" s="12"/>
      <c r="I90" s="12"/>
      <c r="J90" s="12"/>
      <c r="K90" s="12"/>
      <c r="L90" s="12"/>
      <c r="M90" s="12"/>
      <c r="N90" s="12"/>
      <c r="O90" s="12">
        <f t="shared" si="12"/>
        <v>134697</v>
      </c>
      <c r="P90" s="13">
        <f t="shared" si="13"/>
        <v>-134697</v>
      </c>
      <c r="Q90" s="1"/>
      <c r="R90" s="1"/>
      <c r="S90" s="1"/>
      <c r="T90" s="14"/>
      <c r="AD90" s="1"/>
    </row>
    <row r="91" spans="1:30" ht="12.75">
      <c r="A91" s="25" t="s">
        <v>107</v>
      </c>
      <c r="B91" s="10"/>
      <c r="C91" s="16">
        <v>519525</v>
      </c>
      <c r="D91" s="12">
        <f t="shared" si="11"/>
        <v>519525</v>
      </c>
      <c r="E91" s="12"/>
      <c r="F91" s="12"/>
      <c r="G91" s="12">
        <v>518911.7</v>
      </c>
      <c r="H91" s="12">
        <v>-36387.66</v>
      </c>
      <c r="I91" s="12"/>
      <c r="J91" s="12">
        <v>36387.66</v>
      </c>
      <c r="K91" s="12"/>
      <c r="L91" s="12"/>
      <c r="M91" s="12"/>
      <c r="N91" s="12"/>
      <c r="O91" s="12">
        <f t="shared" si="12"/>
        <v>518911.70000000007</v>
      </c>
      <c r="P91" s="13">
        <f t="shared" si="13"/>
        <v>613.2999999999302</v>
      </c>
      <c r="Q91" s="1"/>
      <c r="R91" s="1"/>
      <c r="S91" s="1"/>
      <c r="T91" s="14"/>
      <c r="AD91" s="1"/>
    </row>
    <row r="92" spans="1:30" ht="12.75">
      <c r="A92" s="25" t="s">
        <v>108</v>
      </c>
      <c r="B92" s="10"/>
      <c r="C92" s="16">
        <v>7917171</v>
      </c>
      <c r="D92" s="12">
        <f t="shared" si="11"/>
        <v>7917171</v>
      </c>
      <c r="E92" s="12"/>
      <c r="F92" s="12">
        <v>5431172</v>
      </c>
      <c r="G92" s="12">
        <v>1033889.75</v>
      </c>
      <c r="H92" s="12">
        <v>-653337.75</v>
      </c>
      <c r="I92" s="12"/>
      <c r="J92" s="12">
        <v>1383311.73</v>
      </c>
      <c r="K92" s="12"/>
      <c r="L92" s="12"/>
      <c r="M92" s="12">
        <v>549590.4</v>
      </c>
      <c r="N92" s="12"/>
      <c r="O92" s="12">
        <f t="shared" si="12"/>
        <v>7744626.130000001</v>
      </c>
      <c r="P92" s="13">
        <f t="shared" si="13"/>
        <v>172544.86999999918</v>
      </c>
      <c r="Q92" s="1"/>
      <c r="R92" s="1"/>
      <c r="S92" s="1"/>
      <c r="T92" s="14"/>
      <c r="AD92" s="1"/>
    </row>
    <row r="93" spans="1:30" ht="12.75">
      <c r="A93" s="25" t="s">
        <v>109</v>
      </c>
      <c r="B93" s="10"/>
      <c r="C93" s="16">
        <v>18195530</v>
      </c>
      <c r="D93" s="12">
        <f t="shared" si="11"/>
        <v>18195530</v>
      </c>
      <c r="E93" s="12"/>
      <c r="F93" s="12">
        <v>116230</v>
      </c>
      <c r="G93" s="12">
        <v>16881527.8</v>
      </c>
      <c r="H93" s="12"/>
      <c r="I93" s="12"/>
      <c r="J93" s="12"/>
      <c r="K93" s="12"/>
      <c r="L93" s="12"/>
      <c r="M93" s="12">
        <v>1197772</v>
      </c>
      <c r="N93" s="12"/>
      <c r="O93" s="12">
        <f t="shared" si="12"/>
        <v>18195529.8</v>
      </c>
      <c r="P93" s="13">
        <f t="shared" si="13"/>
        <v>0.19999999925494194</v>
      </c>
      <c r="Q93" s="1"/>
      <c r="R93" s="1"/>
      <c r="S93" s="1"/>
      <c r="T93" s="14"/>
      <c r="AD93" s="1"/>
    </row>
    <row r="94" spans="1:30" ht="12.75">
      <c r="A94" s="25" t="s">
        <v>110</v>
      </c>
      <c r="B94" s="10"/>
      <c r="C94" s="16">
        <v>72000</v>
      </c>
      <c r="D94" s="12">
        <f t="shared" si="11"/>
        <v>72000</v>
      </c>
      <c r="E94" s="12"/>
      <c r="F94" s="12"/>
      <c r="G94" s="12"/>
      <c r="H94" s="12"/>
      <c r="I94" s="12"/>
      <c r="J94" s="12"/>
      <c r="K94" s="12"/>
      <c r="L94" s="12"/>
      <c r="M94" s="12">
        <v>71950</v>
      </c>
      <c r="N94" s="12"/>
      <c r="O94" s="12">
        <f t="shared" si="12"/>
        <v>71950</v>
      </c>
      <c r="P94" s="13">
        <f t="shared" si="13"/>
        <v>50</v>
      </c>
      <c r="Q94" s="1"/>
      <c r="R94" s="1"/>
      <c r="S94" s="1"/>
      <c r="T94" s="14"/>
      <c r="AD94" s="1"/>
    </row>
    <row r="95" spans="1:30" ht="12.75">
      <c r="A95" s="25" t="s">
        <v>111</v>
      </c>
      <c r="B95" s="10">
        <v>2000000</v>
      </c>
      <c r="C95" s="16">
        <v>368000</v>
      </c>
      <c r="D95" s="12">
        <f t="shared" si="11"/>
        <v>2368000</v>
      </c>
      <c r="E95" s="12"/>
      <c r="F95" s="12"/>
      <c r="G95" s="12">
        <v>406581.52</v>
      </c>
      <c r="H95" s="12"/>
      <c r="I95" s="12"/>
      <c r="J95" s="12">
        <v>511361.69</v>
      </c>
      <c r="K95" s="12"/>
      <c r="L95" s="12"/>
      <c r="M95" s="12"/>
      <c r="N95" s="12"/>
      <c r="O95" s="12">
        <f t="shared" si="12"/>
        <v>917943.21</v>
      </c>
      <c r="P95" s="13">
        <f t="shared" si="13"/>
        <v>1450056.79</v>
      </c>
      <c r="Q95" s="1"/>
      <c r="R95" s="1"/>
      <c r="S95" s="1"/>
      <c r="T95" s="14"/>
      <c r="AD95" s="1"/>
    </row>
    <row r="96" spans="1:30" ht="12.75">
      <c r="A96" s="25" t="s">
        <v>112</v>
      </c>
      <c r="B96" s="10">
        <v>5600000</v>
      </c>
      <c r="C96" s="11">
        <v>-3000000</v>
      </c>
      <c r="D96" s="12">
        <f t="shared" si="11"/>
        <v>2600000</v>
      </c>
      <c r="E96" s="12"/>
      <c r="F96" s="12"/>
      <c r="G96" s="12">
        <v>1470190.73</v>
      </c>
      <c r="H96" s="12"/>
      <c r="I96" s="12"/>
      <c r="J96" s="12"/>
      <c r="K96" s="12"/>
      <c r="L96" s="12">
        <v>53838</v>
      </c>
      <c r="M96" s="12"/>
      <c r="N96" s="12"/>
      <c r="O96" s="12">
        <f t="shared" si="12"/>
        <v>1524028.73</v>
      </c>
      <c r="P96" s="13">
        <f t="shared" si="13"/>
        <v>1075971.27</v>
      </c>
      <c r="Q96" s="1"/>
      <c r="R96" s="1"/>
      <c r="S96" s="1"/>
      <c r="T96" s="14"/>
      <c r="AD96" s="1"/>
    </row>
    <row r="97" spans="1:30" ht="12.75">
      <c r="A97" s="25" t="s">
        <v>113</v>
      </c>
      <c r="B97" s="10">
        <v>2000000</v>
      </c>
      <c r="C97" s="11">
        <v>-1170000</v>
      </c>
      <c r="D97" s="12">
        <f t="shared" si="11"/>
        <v>830000</v>
      </c>
      <c r="E97" s="12"/>
      <c r="F97" s="12"/>
      <c r="G97" s="12"/>
      <c r="H97" s="12"/>
      <c r="I97" s="12"/>
      <c r="J97" s="12"/>
      <c r="K97" s="12"/>
      <c r="L97" s="12">
        <v>120477.47</v>
      </c>
      <c r="M97" s="12"/>
      <c r="N97" s="12"/>
      <c r="O97" s="12">
        <f t="shared" si="12"/>
        <v>120477.47</v>
      </c>
      <c r="P97" s="13">
        <f t="shared" si="13"/>
        <v>709522.53</v>
      </c>
      <c r="Q97" s="1"/>
      <c r="R97" s="1"/>
      <c r="S97" s="1"/>
      <c r="T97" s="14"/>
      <c r="AD97" s="1"/>
    </row>
    <row r="98" spans="1:30" ht="12.75">
      <c r="A98" s="25" t="s">
        <v>114</v>
      </c>
      <c r="B98" s="10">
        <v>2431078</v>
      </c>
      <c r="C98" s="11">
        <v>800000</v>
      </c>
      <c r="D98" s="12">
        <f t="shared" si="11"/>
        <v>3231078</v>
      </c>
      <c r="E98" s="12"/>
      <c r="F98" s="12"/>
      <c r="G98" s="12">
        <v>1185252.32</v>
      </c>
      <c r="H98" s="12"/>
      <c r="I98" s="12"/>
      <c r="J98" s="12">
        <v>575939.31</v>
      </c>
      <c r="K98" s="12"/>
      <c r="L98" s="12">
        <v>373546.46</v>
      </c>
      <c r="M98" s="12">
        <v>61519.3</v>
      </c>
      <c r="N98" s="12">
        <v>-13619.75</v>
      </c>
      <c r="O98" s="12">
        <f t="shared" si="12"/>
        <v>2182637.64</v>
      </c>
      <c r="P98" s="13">
        <f t="shared" si="13"/>
        <v>1048440.3599999999</v>
      </c>
      <c r="Q98" s="1"/>
      <c r="R98" s="1"/>
      <c r="S98" s="1"/>
      <c r="T98" s="14"/>
      <c r="AD98" s="1"/>
    </row>
    <row r="99" spans="1:30" ht="13.5" thickBot="1">
      <c r="A99" s="25" t="s">
        <v>115</v>
      </c>
      <c r="B99" s="10"/>
      <c r="C99" s="16">
        <v>915000</v>
      </c>
      <c r="D99" s="12">
        <f t="shared" si="11"/>
        <v>915000</v>
      </c>
      <c r="E99" s="12"/>
      <c r="F99" s="12"/>
      <c r="G99" s="12">
        <v>735242.82</v>
      </c>
      <c r="H99" s="12"/>
      <c r="I99" s="12"/>
      <c r="J99" s="12"/>
      <c r="K99" s="12"/>
      <c r="L99" s="12"/>
      <c r="M99" s="12">
        <v>167844</v>
      </c>
      <c r="N99" s="12"/>
      <c r="O99" s="12">
        <f t="shared" si="12"/>
        <v>903086.82</v>
      </c>
      <c r="P99" s="13">
        <f t="shared" si="13"/>
        <v>11913.180000000051</v>
      </c>
      <c r="Q99" s="1"/>
      <c r="R99" s="1"/>
      <c r="S99" s="1"/>
      <c r="T99" s="14"/>
      <c r="AD99" s="1"/>
    </row>
    <row r="100" spans="1:30" ht="14.25" thickBot="1" thickTop="1">
      <c r="A100" s="26" t="s">
        <v>116</v>
      </c>
      <c r="B100" s="3">
        <f aca="true" t="shared" si="14" ref="B100:P100">SUM(B101:B114)</f>
        <v>3888575712</v>
      </c>
      <c r="C100" s="6">
        <f t="shared" si="14"/>
        <v>-75931508</v>
      </c>
      <c r="D100" s="3">
        <f t="shared" si="14"/>
        <v>3812644204</v>
      </c>
      <c r="E100" s="3">
        <f t="shared" si="14"/>
        <v>279055854.1</v>
      </c>
      <c r="F100" s="3">
        <f t="shared" si="14"/>
        <v>332603792.25</v>
      </c>
      <c r="G100" s="3">
        <f t="shared" si="14"/>
        <v>336935756.81</v>
      </c>
      <c r="H100" s="3">
        <f t="shared" si="14"/>
        <v>246422826.19</v>
      </c>
      <c r="I100" s="3">
        <f t="shared" si="14"/>
        <v>390649494.17</v>
      </c>
      <c r="J100" s="3">
        <f t="shared" si="14"/>
        <v>329813666.39</v>
      </c>
      <c r="K100" s="3">
        <f t="shared" si="14"/>
        <v>317435408.35</v>
      </c>
      <c r="L100" s="3">
        <f t="shared" si="14"/>
        <v>324869737.54999995</v>
      </c>
      <c r="M100" s="3">
        <f t="shared" si="14"/>
        <v>406323721.87</v>
      </c>
      <c r="N100" s="3">
        <f t="shared" si="14"/>
        <v>313065204.58000004</v>
      </c>
      <c r="O100" s="3">
        <f t="shared" si="14"/>
        <v>3277175462.26</v>
      </c>
      <c r="P100" s="7">
        <f t="shared" si="14"/>
        <v>535468741.7399998</v>
      </c>
      <c r="Q100" s="1"/>
      <c r="R100" s="1"/>
      <c r="S100" s="1"/>
      <c r="AD100" s="1"/>
    </row>
    <row r="101" spans="1:30" ht="13.5" thickTop="1">
      <c r="A101" s="19" t="s">
        <v>117</v>
      </c>
      <c r="B101" s="12">
        <v>20187120</v>
      </c>
      <c r="C101" s="11">
        <v>-3125145</v>
      </c>
      <c r="D101" s="12">
        <f aca="true" t="shared" si="15" ref="D101:D114">+B101+C101</f>
        <v>17061975</v>
      </c>
      <c r="E101" s="12">
        <v>100000</v>
      </c>
      <c r="F101" s="12">
        <v>3244766</v>
      </c>
      <c r="G101" s="12">
        <v>1672383</v>
      </c>
      <c r="H101" s="16">
        <v>1672383</v>
      </c>
      <c r="I101" s="12">
        <v>1672383</v>
      </c>
      <c r="J101" s="12">
        <v>1672383</v>
      </c>
      <c r="K101" s="12">
        <v>1572383</v>
      </c>
      <c r="L101" s="12">
        <v>1572383</v>
      </c>
      <c r="M101" s="12">
        <v>1572383</v>
      </c>
      <c r="N101" s="12">
        <v>1672383</v>
      </c>
      <c r="O101" s="12">
        <f aca="true" t="shared" si="16" ref="O101:O114">SUM(E101:N101)</f>
        <v>16423830</v>
      </c>
      <c r="P101" s="13">
        <f aca="true" t="shared" si="17" ref="P101:P114">+D101-O101</f>
        <v>638145</v>
      </c>
      <c r="Q101" s="1"/>
      <c r="R101" s="1"/>
      <c r="S101" s="1"/>
      <c r="AD101" s="1"/>
    </row>
    <row r="102" spans="1:30" ht="12.75">
      <c r="A102" s="19" t="s">
        <v>118</v>
      </c>
      <c r="B102" s="12">
        <v>61859075</v>
      </c>
      <c r="C102" s="16"/>
      <c r="D102" s="12">
        <f t="shared" si="15"/>
        <v>61859075</v>
      </c>
      <c r="E102" s="12">
        <v>5119922.91</v>
      </c>
      <c r="F102" s="12">
        <v>5139922.91</v>
      </c>
      <c r="G102" s="12">
        <v>5129922.91</v>
      </c>
      <c r="H102" s="16">
        <v>5129922.9</v>
      </c>
      <c r="I102" s="12">
        <v>5154922.9</v>
      </c>
      <c r="J102" s="12">
        <v>5154922.9</v>
      </c>
      <c r="K102" s="12">
        <v>5154922</v>
      </c>
      <c r="L102" s="12">
        <v>5154922</v>
      </c>
      <c r="M102" s="12">
        <v>5154922</v>
      </c>
      <c r="N102" s="12">
        <v>5154922.92</v>
      </c>
      <c r="O102" s="12">
        <f t="shared" si="16"/>
        <v>51449226.35</v>
      </c>
      <c r="P102" s="13">
        <f t="shared" si="17"/>
        <v>10409848.649999999</v>
      </c>
      <c r="Q102" s="1"/>
      <c r="R102" s="1"/>
      <c r="S102" s="1"/>
      <c r="AD102" s="1"/>
    </row>
    <row r="103" spans="1:30" ht="12.75">
      <c r="A103" s="27" t="s">
        <v>119</v>
      </c>
      <c r="B103" s="12">
        <v>36000000</v>
      </c>
      <c r="C103" s="16"/>
      <c r="D103" s="12">
        <f t="shared" si="15"/>
        <v>36000000</v>
      </c>
      <c r="E103" s="12">
        <v>3000000</v>
      </c>
      <c r="F103" s="12">
        <v>3000000</v>
      </c>
      <c r="G103" s="12">
        <v>3000000</v>
      </c>
      <c r="H103" s="16">
        <v>3000000</v>
      </c>
      <c r="I103" s="12">
        <v>3000000</v>
      </c>
      <c r="J103" s="12">
        <v>3000000</v>
      </c>
      <c r="K103" s="12">
        <v>3000000</v>
      </c>
      <c r="L103" s="12">
        <v>3000000</v>
      </c>
      <c r="M103" s="12">
        <v>3000000</v>
      </c>
      <c r="N103" s="12">
        <v>3000000</v>
      </c>
      <c r="O103" s="12">
        <f t="shared" si="16"/>
        <v>30000000</v>
      </c>
      <c r="P103" s="13">
        <f t="shared" si="17"/>
        <v>6000000</v>
      </c>
      <c r="Q103" s="1"/>
      <c r="R103" s="1"/>
      <c r="S103" s="1"/>
      <c r="AD103" s="1"/>
    </row>
    <row r="104" spans="1:30" ht="12.75">
      <c r="A104" s="19" t="s">
        <v>120</v>
      </c>
      <c r="B104" s="12">
        <v>549040525</v>
      </c>
      <c r="C104" s="11">
        <v>497943215.65</v>
      </c>
      <c r="D104" s="12">
        <f t="shared" si="15"/>
        <v>1046983740.65</v>
      </c>
      <c r="E104" s="12">
        <v>16842885.65</v>
      </c>
      <c r="F104" s="12">
        <v>64774615.79</v>
      </c>
      <c r="G104" s="12">
        <v>73898389.78</v>
      </c>
      <c r="H104" s="16">
        <v>54606546.88</v>
      </c>
      <c r="I104" s="12">
        <v>163359419.37</v>
      </c>
      <c r="J104" s="12">
        <v>109576695.3</v>
      </c>
      <c r="K104" s="12">
        <v>111074698.02</v>
      </c>
      <c r="L104" s="12">
        <v>109225611.21</v>
      </c>
      <c r="M104" s="12">
        <v>136882576.57</v>
      </c>
      <c r="N104" s="12">
        <v>108871776.36</v>
      </c>
      <c r="O104" s="12">
        <f t="shared" si="16"/>
        <v>949113214.9300002</v>
      </c>
      <c r="P104" s="13">
        <f t="shared" si="17"/>
        <v>97870525.71999979</v>
      </c>
      <c r="Q104" s="1"/>
      <c r="R104" s="1"/>
      <c r="S104" s="1"/>
      <c r="AD104" s="1"/>
    </row>
    <row r="105" spans="1:30" ht="12.75">
      <c r="A105" s="19" t="s">
        <v>121</v>
      </c>
      <c r="B105" s="12">
        <v>1212371153</v>
      </c>
      <c r="C105" s="11">
        <v>-495396675.65</v>
      </c>
      <c r="D105" s="12">
        <f t="shared" si="15"/>
        <v>716974477.35</v>
      </c>
      <c r="E105" s="12">
        <v>69061735.76</v>
      </c>
      <c r="F105" s="12">
        <v>98456988.59</v>
      </c>
      <c r="G105" s="12">
        <v>95912988.59</v>
      </c>
      <c r="H105" s="16">
        <v>23758128.12</v>
      </c>
      <c r="I105" s="12">
        <v>55750964.83</v>
      </c>
      <c r="J105" s="28">
        <v>39160834.3</v>
      </c>
      <c r="K105" s="28">
        <v>37662831.58</v>
      </c>
      <c r="L105" s="28">
        <v>39511918.39</v>
      </c>
      <c r="M105" s="28">
        <v>59706310.89</v>
      </c>
      <c r="N105" s="28">
        <v>34750966.57</v>
      </c>
      <c r="O105" s="12">
        <f t="shared" si="16"/>
        <v>553733667.62</v>
      </c>
      <c r="P105" s="13">
        <f t="shared" si="17"/>
        <v>163240809.73000002</v>
      </c>
      <c r="Q105" s="1"/>
      <c r="R105" s="1"/>
      <c r="S105" s="1"/>
      <c r="AD105" s="1"/>
    </row>
    <row r="106" spans="1:30" ht="12.75">
      <c r="A106" s="19" t="s">
        <v>122</v>
      </c>
      <c r="B106" s="12">
        <v>70402896</v>
      </c>
      <c r="C106" s="11">
        <v>-6850000</v>
      </c>
      <c r="D106" s="12">
        <f t="shared" si="15"/>
        <v>63552896</v>
      </c>
      <c r="E106" s="12">
        <v>31142896.37</v>
      </c>
      <c r="F106" s="12">
        <v>4199085.55</v>
      </c>
      <c r="G106" s="12">
        <v>3533659.12</v>
      </c>
      <c r="H106" s="16">
        <v>4467431.88</v>
      </c>
      <c r="I106" s="12">
        <v>5323390.66</v>
      </c>
      <c r="J106" s="28">
        <v>4720942.8</v>
      </c>
      <c r="K106" s="28">
        <v>3982167.34</v>
      </c>
      <c r="L106" s="28">
        <v>5138527.54</v>
      </c>
      <c r="M106" s="28">
        <v>-21402387.05</v>
      </c>
      <c r="N106" s="28">
        <v>4626742.32</v>
      </c>
      <c r="O106" s="12">
        <f t="shared" si="16"/>
        <v>45732456.529999994</v>
      </c>
      <c r="P106" s="13">
        <f t="shared" si="17"/>
        <v>17820439.470000006</v>
      </c>
      <c r="Q106" s="1"/>
      <c r="R106" s="1"/>
      <c r="S106" s="1"/>
      <c r="AD106" s="1"/>
    </row>
    <row r="107" spans="1:30" ht="12.75">
      <c r="A107" s="19" t="s">
        <v>123</v>
      </c>
      <c r="B107" s="12">
        <v>25546724</v>
      </c>
      <c r="C107" s="11">
        <v>7320295</v>
      </c>
      <c r="D107" s="12">
        <f t="shared" si="15"/>
        <v>32867019</v>
      </c>
      <c r="E107" s="12"/>
      <c r="F107" s="12"/>
      <c r="G107" s="12"/>
      <c r="H107" s="16"/>
      <c r="I107" s="12"/>
      <c r="J107" s="29">
        <v>11539474.68</v>
      </c>
      <c r="K107" s="29"/>
      <c r="L107" s="29">
        <v>6277962</v>
      </c>
      <c r="M107" s="29">
        <v>14673306.3</v>
      </c>
      <c r="N107" s="29"/>
      <c r="O107" s="12">
        <f t="shared" si="16"/>
        <v>32490742.98</v>
      </c>
      <c r="P107" s="13">
        <f t="shared" si="17"/>
        <v>376276.01999999955</v>
      </c>
      <c r="Q107" s="1"/>
      <c r="R107" s="1"/>
      <c r="S107" s="1"/>
      <c r="AD107" s="1"/>
    </row>
    <row r="108" spans="1:30" ht="12.75">
      <c r="A108" s="19" t="s">
        <v>124</v>
      </c>
      <c r="B108" s="12">
        <v>112383321</v>
      </c>
      <c r="C108" s="11">
        <v>-37548295</v>
      </c>
      <c r="D108" s="12">
        <f t="shared" si="15"/>
        <v>74835026</v>
      </c>
      <c r="E108" s="12">
        <v>8355851.41</v>
      </c>
      <c r="F108" s="12">
        <v>8355851.41</v>
      </c>
      <c r="G108" s="12">
        <v>8355851.41</v>
      </c>
      <c r="H108" s="30">
        <v>3393567.84</v>
      </c>
      <c r="I108" s="12">
        <v>3993567.84</v>
      </c>
      <c r="J108" s="12">
        <v>4563989.07</v>
      </c>
      <c r="K108" s="12">
        <v>4695098.77</v>
      </c>
      <c r="L108" s="12">
        <v>4737233.12</v>
      </c>
      <c r="M108" s="12">
        <v>4596328.27</v>
      </c>
      <c r="N108" s="31">
        <v>4602312.83</v>
      </c>
      <c r="O108" s="12">
        <f t="shared" si="16"/>
        <v>55649651.97</v>
      </c>
      <c r="P108" s="13">
        <f t="shared" si="17"/>
        <v>19185374.03</v>
      </c>
      <c r="Q108" s="1"/>
      <c r="R108" s="1"/>
      <c r="S108" s="1"/>
      <c r="AD108" s="1"/>
    </row>
    <row r="109" spans="1:30" ht="12.75">
      <c r="A109" s="19" t="s">
        <v>125</v>
      </c>
      <c r="B109" s="12"/>
      <c r="C109" s="11">
        <v>37548295</v>
      </c>
      <c r="D109" s="12">
        <f t="shared" si="15"/>
        <v>37548295</v>
      </c>
      <c r="E109" s="12"/>
      <c r="F109" s="12"/>
      <c r="G109" s="12"/>
      <c r="H109" s="32">
        <v>4962283.57</v>
      </c>
      <c r="I109" s="33">
        <v>4962283.57</v>
      </c>
      <c r="J109" s="12">
        <v>3991862.34</v>
      </c>
      <c r="K109" s="12">
        <v>3860745.64</v>
      </c>
      <c r="L109" s="12">
        <v>3818618.29</v>
      </c>
      <c r="M109" s="12">
        <v>3959523.14</v>
      </c>
      <c r="N109" s="12">
        <v>3953538.58</v>
      </c>
      <c r="O109" s="12">
        <f t="shared" si="16"/>
        <v>29508855.130000003</v>
      </c>
      <c r="P109" s="13">
        <f t="shared" si="17"/>
        <v>8039439.869999997</v>
      </c>
      <c r="Q109" s="1"/>
      <c r="R109" s="1"/>
      <c r="S109" s="1"/>
      <c r="AD109" s="1"/>
    </row>
    <row r="110" spans="1:30" ht="12.75">
      <c r="A110" s="19" t="s">
        <v>126</v>
      </c>
      <c r="B110" s="12">
        <v>196168791</v>
      </c>
      <c r="C110" s="16">
        <v>248749727</v>
      </c>
      <c r="D110" s="12">
        <f t="shared" si="15"/>
        <v>444918518</v>
      </c>
      <c r="E110" s="12">
        <v>15482273</v>
      </c>
      <c r="F110" s="12">
        <v>15482273</v>
      </c>
      <c r="G110" s="12">
        <v>15482273</v>
      </c>
      <c r="H110" s="16">
        <v>39780896</v>
      </c>
      <c r="I110" s="12">
        <v>41780896</v>
      </c>
      <c r="J110" s="12">
        <v>40780896</v>
      </c>
      <c r="K110" s="12">
        <v>40780896</v>
      </c>
      <c r="L110" s="12">
        <v>40780896</v>
      </c>
      <c r="M110" s="12">
        <v>40780896</v>
      </c>
      <c r="N110" s="12">
        <v>40780896</v>
      </c>
      <c r="O110" s="12">
        <f t="shared" si="16"/>
        <v>331913091</v>
      </c>
      <c r="P110" s="13">
        <f t="shared" si="17"/>
        <v>113005427</v>
      </c>
      <c r="Q110" s="1"/>
      <c r="R110" s="1"/>
      <c r="S110" s="1"/>
      <c r="AD110" s="1"/>
    </row>
    <row r="111" spans="1:30" ht="12.75">
      <c r="A111" s="19" t="s">
        <v>127</v>
      </c>
      <c r="B111" s="12">
        <v>390807937</v>
      </c>
      <c r="C111" s="16">
        <v>144583211</v>
      </c>
      <c r="D111" s="12">
        <f t="shared" si="15"/>
        <v>535391148</v>
      </c>
      <c r="E111" s="12">
        <v>69395483</v>
      </c>
      <c r="F111" s="12">
        <v>69395483</v>
      </c>
      <c r="G111" s="12">
        <v>69395483</v>
      </c>
      <c r="H111" s="16">
        <v>45096860</v>
      </c>
      <c r="I111" s="12">
        <v>45096860</v>
      </c>
      <c r="J111" s="12">
        <v>45096860</v>
      </c>
      <c r="K111" s="12">
        <v>45096860</v>
      </c>
      <c r="L111" s="12">
        <v>45096860</v>
      </c>
      <c r="M111" s="12">
        <v>45096860</v>
      </c>
      <c r="N111" s="12">
        <v>45096860</v>
      </c>
      <c r="O111" s="12">
        <f t="shared" si="16"/>
        <v>523864469</v>
      </c>
      <c r="P111" s="13">
        <f t="shared" si="17"/>
        <v>11526679</v>
      </c>
      <c r="Q111" s="1"/>
      <c r="R111" s="1"/>
      <c r="S111" s="1"/>
      <c r="AD111" s="1"/>
    </row>
    <row r="112" spans="1:30" ht="12.75">
      <c r="A112" s="19" t="s">
        <v>128</v>
      </c>
      <c r="B112" s="12">
        <v>183956253</v>
      </c>
      <c r="C112" s="16"/>
      <c r="D112" s="12">
        <f t="shared" si="15"/>
        <v>183956253</v>
      </c>
      <c r="E112" s="12">
        <v>14150481</v>
      </c>
      <c r="F112" s="12">
        <v>14150481</v>
      </c>
      <c r="G112" s="12">
        <v>14150481</v>
      </c>
      <c r="H112" s="16">
        <v>14150481</v>
      </c>
      <c r="I112" s="12">
        <v>14150481</v>
      </c>
      <c r="J112" s="12">
        <v>14150481</v>
      </c>
      <c r="K112" s="12">
        <v>14150481</v>
      </c>
      <c r="L112" s="12">
        <v>14150481</v>
      </c>
      <c r="M112" s="12">
        <v>14150481</v>
      </c>
      <c r="N112" s="12">
        <v>14150481</v>
      </c>
      <c r="O112" s="12">
        <f t="shared" si="16"/>
        <v>141504810</v>
      </c>
      <c r="P112" s="13">
        <f t="shared" si="17"/>
        <v>42451443</v>
      </c>
      <c r="Q112" s="1"/>
      <c r="R112" s="1"/>
      <c r="S112" s="1"/>
      <c r="AD112" s="1"/>
    </row>
    <row r="113" spans="1:30" ht="12.75">
      <c r="A113" s="34" t="s">
        <v>129</v>
      </c>
      <c r="B113" s="12">
        <v>878851917</v>
      </c>
      <c r="C113" s="11">
        <v>-469156136</v>
      </c>
      <c r="D113" s="12">
        <f t="shared" si="15"/>
        <v>409695781</v>
      </c>
      <c r="E113" s="12">
        <v>33904325</v>
      </c>
      <c r="F113" s="12">
        <v>33904325</v>
      </c>
      <c r="G113" s="12">
        <v>33904325</v>
      </c>
      <c r="H113" s="16">
        <v>33904325</v>
      </c>
      <c r="I113" s="12">
        <v>33904325</v>
      </c>
      <c r="J113" s="12">
        <v>33904325</v>
      </c>
      <c r="K113" s="12">
        <v>33904325</v>
      </c>
      <c r="L113" s="12">
        <v>33904325</v>
      </c>
      <c r="M113" s="12">
        <v>85652521.75</v>
      </c>
      <c r="N113" s="12">
        <v>33904325</v>
      </c>
      <c r="O113" s="12">
        <f t="shared" si="16"/>
        <v>390791446.75</v>
      </c>
      <c r="P113" s="13">
        <f t="shared" si="17"/>
        <v>18904334.25</v>
      </c>
      <c r="Q113" s="1"/>
      <c r="R113" s="1"/>
      <c r="S113" s="1"/>
      <c r="AD113" s="1"/>
    </row>
    <row r="114" spans="1:30" ht="13.5" thickBot="1">
      <c r="A114" s="34" t="s">
        <v>130</v>
      </c>
      <c r="B114" s="12">
        <v>151000000</v>
      </c>
      <c r="C114" s="21"/>
      <c r="D114" s="12">
        <f t="shared" si="15"/>
        <v>151000000</v>
      </c>
      <c r="E114" s="12">
        <v>12500000</v>
      </c>
      <c r="F114" s="12">
        <v>12500000</v>
      </c>
      <c r="G114" s="12">
        <v>12500000</v>
      </c>
      <c r="H114" s="16">
        <v>12500000</v>
      </c>
      <c r="I114" s="12">
        <v>12500000</v>
      </c>
      <c r="J114" s="12">
        <v>12500000</v>
      </c>
      <c r="K114" s="12">
        <v>12500000</v>
      </c>
      <c r="L114" s="12">
        <v>12500000</v>
      </c>
      <c r="M114" s="12">
        <v>12500000</v>
      </c>
      <c r="N114" s="12">
        <v>12500000</v>
      </c>
      <c r="O114" s="12">
        <f t="shared" si="16"/>
        <v>125000000</v>
      </c>
      <c r="P114" s="13">
        <f t="shared" si="17"/>
        <v>26000000</v>
      </c>
      <c r="Q114" s="1"/>
      <c r="R114" s="1"/>
      <c r="S114" s="1"/>
      <c r="AD114" s="1"/>
    </row>
    <row r="115" spans="1:36" ht="14.25" thickBot="1" thickTop="1">
      <c r="A115" s="35" t="s">
        <v>131</v>
      </c>
      <c r="B115" s="36">
        <f aca="true" t="shared" si="18" ref="B115:P115">+B116+B125</f>
        <v>2445665213</v>
      </c>
      <c r="C115" s="37">
        <f t="shared" si="18"/>
        <v>269814850</v>
      </c>
      <c r="D115" s="36">
        <f t="shared" si="18"/>
        <v>2715480063</v>
      </c>
      <c r="E115" s="36">
        <f t="shared" si="18"/>
        <v>46188143.22</v>
      </c>
      <c r="F115" s="36">
        <f t="shared" si="18"/>
        <v>3521583.61</v>
      </c>
      <c r="G115" s="36">
        <f t="shared" si="18"/>
        <v>621729086.9</v>
      </c>
      <c r="H115" s="36">
        <f t="shared" si="18"/>
        <v>87682027.31</v>
      </c>
      <c r="I115" s="36">
        <f t="shared" si="18"/>
        <v>295198205.23999995</v>
      </c>
      <c r="J115" s="36">
        <f t="shared" si="18"/>
        <v>352785991.57000005</v>
      </c>
      <c r="K115" s="36">
        <f t="shared" si="18"/>
        <v>504755692</v>
      </c>
      <c r="L115" s="36">
        <f t="shared" si="18"/>
        <v>119846263.91</v>
      </c>
      <c r="M115" s="36">
        <f t="shared" si="18"/>
        <v>154582957.71</v>
      </c>
      <c r="N115" s="36">
        <f t="shared" si="18"/>
        <v>22186146.759999998</v>
      </c>
      <c r="O115" s="36">
        <f t="shared" si="18"/>
        <v>2208476098.23</v>
      </c>
      <c r="P115" s="38">
        <f t="shared" si="18"/>
        <v>507003964.77</v>
      </c>
      <c r="Q115" s="1"/>
      <c r="R115" s="1"/>
      <c r="S115" s="1"/>
      <c r="AJ115" s="1"/>
    </row>
    <row r="116" spans="1:36" ht="14.25" thickBot="1" thickTop="1">
      <c r="A116" s="39" t="s">
        <v>132</v>
      </c>
      <c r="B116" s="40">
        <f aca="true" t="shared" si="19" ref="B116:P116">SUM(B117:B124)</f>
        <v>2175408170</v>
      </c>
      <c r="C116" s="41">
        <f t="shared" si="19"/>
        <v>174518136</v>
      </c>
      <c r="D116" s="40">
        <f t="shared" si="19"/>
        <v>2349926306</v>
      </c>
      <c r="E116" s="40">
        <f t="shared" si="19"/>
        <v>0</v>
      </c>
      <c r="F116" s="40">
        <f t="shared" si="19"/>
        <v>416666.67</v>
      </c>
      <c r="G116" s="40">
        <f t="shared" si="19"/>
        <v>518724635.01</v>
      </c>
      <c r="H116" s="40">
        <f t="shared" si="19"/>
        <v>85722814.67</v>
      </c>
      <c r="I116" s="40">
        <f t="shared" si="19"/>
        <v>275416665.66999996</v>
      </c>
      <c r="J116" s="40">
        <f t="shared" si="19"/>
        <v>265178534.67000002</v>
      </c>
      <c r="K116" s="40">
        <f t="shared" si="19"/>
        <v>502083332.67</v>
      </c>
      <c r="L116" s="40">
        <f t="shared" si="19"/>
        <v>104868504.17</v>
      </c>
      <c r="M116" s="40">
        <f t="shared" si="19"/>
        <v>97950680.17</v>
      </c>
      <c r="N116" s="40">
        <f t="shared" si="19"/>
        <v>5416666.67</v>
      </c>
      <c r="O116" s="40">
        <f t="shared" si="19"/>
        <v>1855778500.37</v>
      </c>
      <c r="P116" s="42">
        <f t="shared" si="19"/>
        <v>494147805.63</v>
      </c>
      <c r="Q116" s="1"/>
      <c r="R116" s="1"/>
      <c r="S116" s="1"/>
      <c r="AJ116" s="1"/>
    </row>
    <row r="117" spans="1:36" ht="12.75">
      <c r="A117" s="27" t="s">
        <v>133</v>
      </c>
      <c r="B117" s="12">
        <v>5000000</v>
      </c>
      <c r="C117" s="21">
        <v>30000000</v>
      </c>
      <c r="D117" s="12">
        <f aca="true" t="shared" si="20" ref="D117:D124">+B117+C117</f>
        <v>35000000</v>
      </c>
      <c r="E117" s="12"/>
      <c r="F117" s="12">
        <v>416666.67</v>
      </c>
      <c r="G117" s="12">
        <v>833333.01</v>
      </c>
      <c r="H117" s="16">
        <v>416666.67</v>
      </c>
      <c r="I117" s="12">
        <v>10416666.67</v>
      </c>
      <c r="J117" s="12">
        <v>416666.67</v>
      </c>
      <c r="K117" s="12">
        <v>5416666.67</v>
      </c>
      <c r="L117" s="12">
        <v>5416666.67</v>
      </c>
      <c r="M117" s="12">
        <v>416666.67</v>
      </c>
      <c r="N117" s="12">
        <v>5416666.67</v>
      </c>
      <c r="O117" s="12">
        <f aca="true" t="shared" si="21" ref="O117:O124">SUM(E117:N117)</f>
        <v>29166666.370000005</v>
      </c>
      <c r="P117" s="13">
        <f aca="true" t="shared" si="22" ref="P117:P124">+D117-O117</f>
        <v>5833333.629999995</v>
      </c>
      <c r="Q117" s="1"/>
      <c r="R117" s="1"/>
      <c r="S117" s="1"/>
      <c r="AJ117" s="1"/>
    </row>
    <row r="118" spans="1:36" ht="12.75">
      <c r="A118" s="43" t="s">
        <v>134</v>
      </c>
      <c r="B118" s="12">
        <v>140000000</v>
      </c>
      <c r="C118" s="11">
        <v>170000000</v>
      </c>
      <c r="D118" s="12">
        <f t="shared" si="20"/>
        <v>310000000</v>
      </c>
      <c r="E118" s="12"/>
      <c r="F118" s="12"/>
      <c r="G118" s="12">
        <v>10000000</v>
      </c>
      <c r="H118" s="12"/>
      <c r="I118" s="12">
        <v>181666666</v>
      </c>
      <c r="J118" s="28">
        <v>11666666</v>
      </c>
      <c r="K118" s="28">
        <v>30000000</v>
      </c>
      <c r="L118" s="28">
        <v>11666666</v>
      </c>
      <c r="M118" s="28">
        <v>11666666</v>
      </c>
      <c r="N118" s="28"/>
      <c r="O118" s="12">
        <f t="shared" si="21"/>
        <v>256666664</v>
      </c>
      <c r="P118" s="13">
        <f t="shared" si="22"/>
        <v>53333336</v>
      </c>
      <c r="Q118" s="1"/>
      <c r="R118" s="1"/>
      <c r="S118" s="1"/>
      <c r="AJ118" s="1"/>
    </row>
    <row r="119" spans="1:36" ht="12.75">
      <c r="A119" s="43" t="s">
        <v>135</v>
      </c>
      <c r="B119" s="12">
        <v>6734262</v>
      </c>
      <c r="C119" s="21"/>
      <c r="D119" s="12">
        <f t="shared" si="20"/>
        <v>6734262</v>
      </c>
      <c r="E119" s="12"/>
      <c r="F119" s="12"/>
      <c r="G119" s="12"/>
      <c r="H119" s="12"/>
      <c r="I119" s="12"/>
      <c r="J119" s="12">
        <v>1122377</v>
      </c>
      <c r="K119" s="12"/>
      <c r="L119" s="28">
        <v>506188.5</v>
      </c>
      <c r="M119" s="28">
        <v>561188.5</v>
      </c>
      <c r="N119" s="28"/>
      <c r="O119" s="12">
        <f t="shared" si="21"/>
        <v>2189754</v>
      </c>
      <c r="P119" s="13">
        <f t="shared" si="22"/>
        <v>4544508</v>
      </c>
      <c r="Q119" s="1"/>
      <c r="R119" s="1"/>
      <c r="S119" s="1"/>
      <c r="AJ119" s="1"/>
    </row>
    <row r="120" spans="1:36" ht="12.75">
      <c r="A120" s="43" t="s">
        <v>136</v>
      </c>
      <c r="B120" s="12">
        <v>23673908</v>
      </c>
      <c r="C120" s="21"/>
      <c r="D120" s="12">
        <f t="shared" si="20"/>
        <v>23673908</v>
      </c>
      <c r="E120" s="12"/>
      <c r="F120" s="12"/>
      <c r="G120" s="12">
        <v>7891303</v>
      </c>
      <c r="H120" s="16">
        <v>1972815</v>
      </c>
      <c r="I120" s="12"/>
      <c r="J120" s="28">
        <v>1972826</v>
      </c>
      <c r="K120" s="28"/>
      <c r="L120" s="28">
        <v>3945650</v>
      </c>
      <c r="M120" s="28">
        <v>1972826</v>
      </c>
      <c r="N120" s="28"/>
      <c r="O120" s="12">
        <f t="shared" si="21"/>
        <v>17755420</v>
      </c>
      <c r="P120" s="13">
        <f t="shared" si="22"/>
        <v>5918488</v>
      </c>
      <c r="Q120" s="1"/>
      <c r="R120" s="1"/>
      <c r="S120" s="1"/>
      <c r="AJ120" s="1"/>
    </row>
    <row r="121" spans="1:36" ht="12.75">
      <c r="A121" s="43" t="s">
        <v>137</v>
      </c>
      <c r="B121" s="12"/>
      <c r="C121" s="21">
        <v>1000000000</v>
      </c>
      <c r="D121" s="12">
        <f t="shared" si="20"/>
        <v>1000000000</v>
      </c>
      <c r="E121" s="12"/>
      <c r="F121" s="12"/>
      <c r="G121" s="12">
        <v>249999999</v>
      </c>
      <c r="H121" s="16">
        <v>83333333</v>
      </c>
      <c r="I121" s="12"/>
      <c r="J121" s="28">
        <v>83333333</v>
      </c>
      <c r="K121" s="28">
        <v>166666666</v>
      </c>
      <c r="L121" s="28">
        <v>83333333</v>
      </c>
      <c r="M121" s="28">
        <v>83333333</v>
      </c>
      <c r="N121" s="28"/>
      <c r="O121" s="12">
        <f t="shared" si="21"/>
        <v>749999997</v>
      </c>
      <c r="P121" s="13">
        <f t="shared" si="22"/>
        <v>250000003</v>
      </c>
      <c r="Q121" s="1"/>
      <c r="R121" s="1"/>
      <c r="S121" s="1"/>
      <c r="AJ121" s="1"/>
    </row>
    <row r="122" spans="1:36" ht="12.75">
      <c r="A122" s="43" t="s">
        <v>138</v>
      </c>
      <c r="B122" s="12"/>
      <c r="C122" s="21">
        <v>974518136</v>
      </c>
      <c r="D122" s="12">
        <f t="shared" si="20"/>
        <v>974518136</v>
      </c>
      <c r="E122" s="12"/>
      <c r="F122" s="12"/>
      <c r="G122" s="12">
        <v>250000000</v>
      </c>
      <c r="H122" s="12"/>
      <c r="I122" s="12">
        <v>83333333</v>
      </c>
      <c r="J122" s="28">
        <v>166666666</v>
      </c>
      <c r="K122" s="28">
        <v>300000000</v>
      </c>
      <c r="L122" s="28"/>
      <c r="M122" s="28"/>
      <c r="N122" s="28"/>
      <c r="O122" s="12">
        <f t="shared" si="21"/>
        <v>799999999</v>
      </c>
      <c r="P122" s="13">
        <f t="shared" si="22"/>
        <v>174518137</v>
      </c>
      <c r="Q122" s="1"/>
      <c r="R122" s="1"/>
      <c r="S122" s="1"/>
      <c r="AJ122" s="1"/>
    </row>
    <row r="123" spans="1:36" ht="12.75">
      <c r="A123" s="43" t="s">
        <v>139</v>
      </c>
      <c r="B123" s="12">
        <v>1000000000</v>
      </c>
      <c r="C123" s="21">
        <v>-1000000000</v>
      </c>
      <c r="D123" s="12">
        <f t="shared" si="20"/>
        <v>0</v>
      </c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>
        <f t="shared" si="21"/>
        <v>0</v>
      </c>
      <c r="P123" s="13">
        <f t="shared" si="22"/>
        <v>0</v>
      </c>
      <c r="Q123" s="1"/>
      <c r="R123" s="1"/>
      <c r="S123" s="1"/>
      <c r="AJ123" s="1"/>
    </row>
    <row r="124" spans="1:36" ht="13.5" thickBot="1">
      <c r="A124" s="43" t="s">
        <v>140</v>
      </c>
      <c r="B124" s="12">
        <v>1000000000</v>
      </c>
      <c r="C124" s="21">
        <v>-1000000000</v>
      </c>
      <c r="D124" s="12">
        <f t="shared" si="20"/>
        <v>0</v>
      </c>
      <c r="E124" s="44"/>
      <c r="F124" s="12"/>
      <c r="G124" s="12"/>
      <c r="H124" s="12"/>
      <c r="I124" s="12"/>
      <c r="J124" s="12"/>
      <c r="K124" s="12"/>
      <c r="L124" s="12"/>
      <c r="M124" s="12"/>
      <c r="N124" s="12"/>
      <c r="O124" s="12">
        <f t="shared" si="21"/>
        <v>0</v>
      </c>
      <c r="P124" s="13">
        <f t="shared" si="22"/>
        <v>0</v>
      </c>
      <c r="Q124" s="1"/>
      <c r="R124" s="1"/>
      <c r="S124" s="1"/>
      <c r="AJ124" s="1"/>
    </row>
    <row r="125" spans="1:30" ht="14.25" thickBot="1" thickTop="1">
      <c r="A125" s="45" t="s">
        <v>141</v>
      </c>
      <c r="B125" s="40">
        <f aca="true" t="shared" si="23" ref="B125:P125">SUM(B126:B148)</f>
        <v>270257043</v>
      </c>
      <c r="C125" s="40">
        <f t="shared" si="23"/>
        <v>95296714</v>
      </c>
      <c r="D125" s="40">
        <f t="shared" si="23"/>
        <v>365553757</v>
      </c>
      <c r="E125" s="40">
        <f t="shared" si="23"/>
        <v>46188143.22</v>
      </c>
      <c r="F125" s="40">
        <f t="shared" si="23"/>
        <v>3104916.94</v>
      </c>
      <c r="G125" s="40">
        <f t="shared" si="23"/>
        <v>103004451.89</v>
      </c>
      <c r="H125" s="40">
        <f t="shared" si="23"/>
        <v>1959212.64</v>
      </c>
      <c r="I125" s="40">
        <f t="shared" si="23"/>
        <v>19781539.57</v>
      </c>
      <c r="J125" s="40">
        <f t="shared" si="23"/>
        <v>87607456.9</v>
      </c>
      <c r="K125" s="40">
        <f t="shared" si="23"/>
        <v>2672359.33</v>
      </c>
      <c r="L125" s="46">
        <f t="shared" si="23"/>
        <v>14977759.74</v>
      </c>
      <c r="M125" s="40">
        <f t="shared" si="23"/>
        <v>56632277.54</v>
      </c>
      <c r="N125" s="47">
        <f t="shared" si="23"/>
        <v>16769480.09</v>
      </c>
      <c r="O125" s="40">
        <f t="shared" si="23"/>
        <v>352697597.86</v>
      </c>
      <c r="P125" s="42">
        <f t="shared" si="23"/>
        <v>12856159.139999993</v>
      </c>
      <c r="Q125" s="1"/>
      <c r="R125" s="1"/>
      <c r="S125" s="1"/>
      <c r="AD125" s="1"/>
    </row>
    <row r="126" spans="1:30" ht="12.75">
      <c r="A126" s="48" t="s">
        <v>142</v>
      </c>
      <c r="B126" s="10">
        <v>17027120</v>
      </c>
      <c r="C126" s="11">
        <v>9870000</v>
      </c>
      <c r="D126" s="12">
        <f aca="true" t="shared" si="24" ref="D126:D148">+B126+C126</f>
        <v>26897120</v>
      </c>
      <c r="E126" s="49"/>
      <c r="F126" s="49"/>
      <c r="G126" s="10">
        <v>8408180.26</v>
      </c>
      <c r="H126" s="10"/>
      <c r="I126" s="10">
        <v>16909480.24</v>
      </c>
      <c r="J126" s="50">
        <v>1022938.46</v>
      </c>
      <c r="K126" s="51"/>
      <c r="L126" s="51">
        <v>272850.68</v>
      </c>
      <c r="M126" s="33"/>
      <c r="N126" s="51"/>
      <c r="O126" s="12">
        <f aca="true" t="shared" si="25" ref="O126:O148">SUM(E126:N126)</f>
        <v>26613449.64</v>
      </c>
      <c r="P126" s="13">
        <f aca="true" t="shared" si="26" ref="P126:P148">+D126-O126</f>
        <v>283670.3599999994</v>
      </c>
      <c r="Q126" s="1"/>
      <c r="R126" s="1"/>
      <c r="S126" s="1"/>
      <c r="AD126" s="1"/>
    </row>
    <row r="127" spans="1:30" ht="12.75">
      <c r="A127" s="52" t="s">
        <v>143</v>
      </c>
      <c r="B127" s="10">
        <v>10000000</v>
      </c>
      <c r="C127" s="11">
        <v>-5000000</v>
      </c>
      <c r="D127" s="12">
        <f t="shared" si="24"/>
        <v>5000000</v>
      </c>
      <c r="E127" s="49"/>
      <c r="F127" s="49"/>
      <c r="G127" s="49"/>
      <c r="H127" s="49"/>
      <c r="I127" s="49"/>
      <c r="J127" s="10">
        <v>4191530.52</v>
      </c>
      <c r="K127" s="10"/>
      <c r="L127" s="53"/>
      <c r="M127" s="10">
        <v>49295.25</v>
      </c>
      <c r="N127" s="29"/>
      <c r="O127" s="12">
        <f t="shared" si="25"/>
        <v>4240825.77</v>
      </c>
      <c r="P127" s="13">
        <f t="shared" si="26"/>
        <v>759174.2300000004</v>
      </c>
      <c r="Q127" s="1"/>
      <c r="R127" s="1"/>
      <c r="S127" s="1"/>
      <c r="AD127" s="1"/>
    </row>
    <row r="128" spans="1:30" ht="12.75">
      <c r="A128" s="19" t="s">
        <v>144</v>
      </c>
      <c r="B128" s="10"/>
      <c r="C128" s="54">
        <v>862000</v>
      </c>
      <c r="D128" s="12">
        <f t="shared" si="24"/>
        <v>862000</v>
      </c>
      <c r="E128" s="49"/>
      <c r="F128" s="49"/>
      <c r="G128" s="10">
        <v>691188.34</v>
      </c>
      <c r="H128" s="10"/>
      <c r="I128" s="10"/>
      <c r="J128" s="10">
        <v>160129.18</v>
      </c>
      <c r="K128" s="10">
        <v>-199700</v>
      </c>
      <c r="L128" s="10">
        <v>189877</v>
      </c>
      <c r="M128" s="10"/>
      <c r="N128" s="10"/>
      <c r="O128" s="12">
        <f t="shared" si="25"/>
        <v>841494.52</v>
      </c>
      <c r="P128" s="13">
        <f t="shared" si="26"/>
        <v>20505.47999999998</v>
      </c>
      <c r="Q128" s="1"/>
      <c r="R128" s="1"/>
      <c r="S128" s="1"/>
      <c r="AD128" s="1"/>
    </row>
    <row r="129" spans="1:30" ht="12.75">
      <c r="A129" s="19" t="s">
        <v>145</v>
      </c>
      <c r="B129" s="10"/>
      <c r="C129" s="54">
        <v>1220000</v>
      </c>
      <c r="D129" s="12">
        <f t="shared" si="24"/>
        <v>1220000</v>
      </c>
      <c r="E129" s="49"/>
      <c r="F129" s="49"/>
      <c r="G129" s="10">
        <v>394308.81</v>
      </c>
      <c r="H129" s="10"/>
      <c r="I129" s="10"/>
      <c r="J129" s="10">
        <v>123610.9</v>
      </c>
      <c r="K129" s="10"/>
      <c r="L129" s="10"/>
      <c r="M129" s="10"/>
      <c r="N129" s="10"/>
      <c r="O129" s="12">
        <f t="shared" si="25"/>
        <v>517919.70999999996</v>
      </c>
      <c r="P129" s="13">
        <f t="shared" si="26"/>
        <v>702080.29</v>
      </c>
      <c r="Q129" s="1"/>
      <c r="R129" s="1"/>
      <c r="S129" s="1"/>
      <c r="AD129" s="1"/>
    </row>
    <row r="130" spans="1:30" ht="12.75">
      <c r="A130" s="19" t="s">
        <v>146</v>
      </c>
      <c r="B130" s="10"/>
      <c r="C130" s="54">
        <v>82000</v>
      </c>
      <c r="D130" s="12">
        <f t="shared" si="24"/>
        <v>82000</v>
      </c>
      <c r="E130" s="49"/>
      <c r="F130" s="49"/>
      <c r="G130" s="10"/>
      <c r="H130" s="10"/>
      <c r="I130" s="10"/>
      <c r="J130" s="10">
        <v>81495.52</v>
      </c>
      <c r="K130" s="10"/>
      <c r="L130" s="10"/>
      <c r="M130" s="10"/>
      <c r="N130" s="10"/>
      <c r="O130" s="12">
        <f t="shared" si="25"/>
        <v>81495.52</v>
      </c>
      <c r="P130" s="13">
        <f t="shared" si="26"/>
        <v>504.4799999999959</v>
      </c>
      <c r="Q130" s="1"/>
      <c r="R130" s="1"/>
      <c r="S130" s="1"/>
      <c r="AD130" s="1"/>
    </row>
    <row r="131" spans="1:30" ht="12.75">
      <c r="A131" s="19" t="s">
        <v>147</v>
      </c>
      <c r="B131" s="10"/>
      <c r="C131" s="54">
        <v>8586390</v>
      </c>
      <c r="D131" s="12">
        <f t="shared" si="24"/>
        <v>8586390</v>
      </c>
      <c r="E131" s="49"/>
      <c r="F131" s="49"/>
      <c r="G131" s="10">
        <v>7602404.75</v>
      </c>
      <c r="H131" s="10"/>
      <c r="I131" s="10"/>
      <c r="J131" s="10"/>
      <c r="K131" s="10"/>
      <c r="L131" s="10"/>
      <c r="M131" s="10"/>
      <c r="N131" s="10"/>
      <c r="O131" s="12">
        <f t="shared" si="25"/>
        <v>7602404.75</v>
      </c>
      <c r="P131" s="13">
        <f t="shared" si="26"/>
        <v>983985.25</v>
      </c>
      <c r="Q131" s="1"/>
      <c r="R131" s="1"/>
      <c r="S131" s="1"/>
      <c r="AD131" s="1"/>
    </row>
    <row r="132" spans="1:30" ht="12.75">
      <c r="A132" s="19" t="s">
        <v>148</v>
      </c>
      <c r="B132" s="10"/>
      <c r="C132" s="54">
        <v>100000</v>
      </c>
      <c r="D132" s="12">
        <f t="shared" si="24"/>
        <v>100000</v>
      </c>
      <c r="E132" s="49"/>
      <c r="F132" s="49"/>
      <c r="G132" s="10"/>
      <c r="H132" s="10"/>
      <c r="I132" s="10"/>
      <c r="J132" s="10"/>
      <c r="K132" s="10"/>
      <c r="L132" s="10"/>
      <c r="M132" s="10"/>
      <c r="N132" s="10"/>
      <c r="O132" s="12">
        <f t="shared" si="25"/>
        <v>0</v>
      </c>
      <c r="P132" s="13">
        <f t="shared" si="26"/>
        <v>100000</v>
      </c>
      <c r="Q132" s="1"/>
      <c r="R132" s="1"/>
      <c r="S132" s="1"/>
      <c r="AD132" s="1"/>
    </row>
    <row r="133" spans="1:30" ht="12.75">
      <c r="A133" s="19" t="s">
        <v>149</v>
      </c>
      <c r="B133" s="10"/>
      <c r="C133" s="54">
        <v>271400</v>
      </c>
      <c r="D133" s="12">
        <f t="shared" si="24"/>
        <v>271400</v>
      </c>
      <c r="E133" s="49"/>
      <c r="F133" s="49"/>
      <c r="G133" s="10">
        <v>271400</v>
      </c>
      <c r="H133" s="10"/>
      <c r="I133" s="10"/>
      <c r="J133" s="10"/>
      <c r="K133" s="10"/>
      <c r="L133" s="10"/>
      <c r="M133" s="10"/>
      <c r="N133" s="10"/>
      <c r="O133" s="12">
        <f t="shared" si="25"/>
        <v>271400</v>
      </c>
      <c r="P133" s="13">
        <f t="shared" si="26"/>
        <v>0</v>
      </c>
      <c r="Q133" s="1"/>
      <c r="R133" s="1"/>
      <c r="S133" s="1"/>
      <c r="AD133" s="1"/>
    </row>
    <row r="134" spans="1:30" ht="12.75">
      <c r="A134" s="19" t="s">
        <v>150</v>
      </c>
      <c r="B134" s="10">
        <v>22665899</v>
      </c>
      <c r="C134" s="54">
        <v>-19991000</v>
      </c>
      <c r="D134" s="12">
        <f t="shared" si="24"/>
        <v>2674899</v>
      </c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12">
        <f t="shared" si="25"/>
        <v>0</v>
      </c>
      <c r="P134" s="13">
        <f t="shared" si="26"/>
        <v>2674899</v>
      </c>
      <c r="Q134" s="1"/>
      <c r="R134" s="1"/>
      <c r="S134" s="1"/>
      <c r="AD134" s="1"/>
    </row>
    <row r="135" spans="1:30" ht="12.75">
      <c r="A135" s="19" t="s">
        <v>151</v>
      </c>
      <c r="B135" s="10">
        <v>25592343</v>
      </c>
      <c r="C135" s="55">
        <v>-8920000</v>
      </c>
      <c r="D135" s="12">
        <f t="shared" si="24"/>
        <v>16672343</v>
      </c>
      <c r="E135" s="49"/>
      <c r="F135" s="10">
        <v>2400000</v>
      </c>
      <c r="G135" s="10">
        <v>10118065.53</v>
      </c>
      <c r="H135" s="10"/>
      <c r="I135" s="10"/>
      <c r="J135" s="10">
        <v>3324728.6</v>
      </c>
      <c r="K135" s="10"/>
      <c r="L135" s="10">
        <v>513215.6</v>
      </c>
      <c r="M135" s="10">
        <v>1111000</v>
      </c>
      <c r="N135" s="10">
        <v>-2400000</v>
      </c>
      <c r="O135" s="12">
        <f t="shared" si="25"/>
        <v>15067009.729999997</v>
      </c>
      <c r="P135" s="13">
        <f t="shared" si="26"/>
        <v>1605333.2700000033</v>
      </c>
      <c r="Q135" s="1"/>
      <c r="R135" s="1"/>
      <c r="S135" s="1"/>
      <c r="AD135" s="1"/>
    </row>
    <row r="136" spans="1:30" ht="12.75">
      <c r="A136" s="19" t="s">
        <v>152</v>
      </c>
      <c r="B136" s="10"/>
      <c r="C136" s="55">
        <v>150000</v>
      </c>
      <c r="D136" s="12">
        <f t="shared" si="24"/>
        <v>150000</v>
      </c>
      <c r="E136" s="49"/>
      <c r="F136" s="10"/>
      <c r="G136" s="10"/>
      <c r="H136" s="10"/>
      <c r="I136" s="10"/>
      <c r="J136" s="10"/>
      <c r="K136" s="10"/>
      <c r="L136" s="10"/>
      <c r="M136" s="10"/>
      <c r="N136" s="10"/>
      <c r="O136" s="12">
        <f t="shared" si="25"/>
        <v>0</v>
      </c>
      <c r="P136" s="13">
        <f t="shared" si="26"/>
        <v>150000</v>
      </c>
      <c r="Q136" s="1"/>
      <c r="R136" s="1"/>
      <c r="S136" s="1"/>
      <c r="AD136" s="1"/>
    </row>
    <row r="137" spans="1:30" ht="12.75">
      <c r="A137" s="19" t="s">
        <v>153</v>
      </c>
      <c r="B137" s="10"/>
      <c r="C137" s="55">
        <v>5000000</v>
      </c>
      <c r="D137" s="12">
        <f t="shared" si="24"/>
        <v>5000000</v>
      </c>
      <c r="E137" s="49"/>
      <c r="F137" s="10"/>
      <c r="G137" s="10">
        <v>4871832.12</v>
      </c>
      <c r="H137" s="10"/>
      <c r="I137" s="10"/>
      <c r="J137" s="10">
        <v>-497605.63</v>
      </c>
      <c r="K137" s="10"/>
      <c r="L137" s="10">
        <v>256768</v>
      </c>
      <c r="M137" s="10"/>
      <c r="N137" s="10"/>
      <c r="O137" s="12">
        <f t="shared" si="25"/>
        <v>4630994.49</v>
      </c>
      <c r="P137" s="13">
        <f t="shared" si="26"/>
        <v>369005.5099999998</v>
      </c>
      <c r="Q137" s="1"/>
      <c r="R137" s="1"/>
      <c r="S137" s="1"/>
      <c r="AD137" s="1"/>
    </row>
    <row r="138" spans="1:30" ht="12.75">
      <c r="A138" s="19" t="s">
        <v>154</v>
      </c>
      <c r="B138" s="10"/>
      <c r="C138" s="55">
        <v>500000</v>
      </c>
      <c r="D138" s="12">
        <f t="shared" si="24"/>
        <v>500000</v>
      </c>
      <c r="E138" s="49"/>
      <c r="F138" s="10"/>
      <c r="G138" s="10"/>
      <c r="H138" s="10"/>
      <c r="I138" s="10"/>
      <c r="J138" s="10"/>
      <c r="K138" s="10"/>
      <c r="L138" s="10"/>
      <c r="M138" s="10">
        <v>102068</v>
      </c>
      <c r="N138" s="10"/>
      <c r="O138" s="12">
        <f t="shared" si="25"/>
        <v>102068</v>
      </c>
      <c r="P138" s="13">
        <f t="shared" si="26"/>
        <v>397932</v>
      </c>
      <c r="Q138" s="1"/>
      <c r="R138" s="1"/>
      <c r="S138" s="1"/>
      <c r="AD138" s="1"/>
    </row>
    <row r="139" spans="1:30" ht="12.75">
      <c r="A139" s="19" t="s">
        <v>155</v>
      </c>
      <c r="B139" s="10">
        <v>115430930</v>
      </c>
      <c r="C139" s="55">
        <v>-115430930</v>
      </c>
      <c r="D139" s="12">
        <f t="shared" si="24"/>
        <v>0</v>
      </c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>
        <f t="shared" si="25"/>
        <v>0</v>
      </c>
      <c r="P139" s="13">
        <f t="shared" si="26"/>
        <v>0</v>
      </c>
      <c r="Q139" s="1"/>
      <c r="R139" s="1"/>
      <c r="S139" s="1"/>
      <c r="AD139" s="1"/>
    </row>
    <row r="140" spans="1:30" ht="12.75">
      <c r="A140" s="19" t="s">
        <v>156</v>
      </c>
      <c r="B140" s="10">
        <v>15000000</v>
      </c>
      <c r="C140" s="55">
        <v>-14500000</v>
      </c>
      <c r="D140" s="12">
        <f t="shared" si="24"/>
        <v>500000</v>
      </c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>
        <f t="shared" si="25"/>
        <v>0</v>
      </c>
      <c r="P140" s="13">
        <f t="shared" si="26"/>
        <v>500000</v>
      </c>
      <c r="Q140" s="1"/>
      <c r="R140" s="1"/>
      <c r="S140" s="1"/>
      <c r="AD140" s="1"/>
    </row>
    <row r="141" spans="1:30" ht="12.75">
      <c r="A141" s="19" t="s">
        <v>157</v>
      </c>
      <c r="B141" s="10"/>
      <c r="C141" s="55">
        <v>500000</v>
      </c>
      <c r="D141" s="12">
        <f t="shared" si="24"/>
        <v>500000</v>
      </c>
      <c r="E141" s="12"/>
      <c r="F141" s="12"/>
      <c r="G141" s="12"/>
      <c r="H141" s="12"/>
      <c r="I141" s="12"/>
      <c r="J141" s="12"/>
      <c r="K141" s="12"/>
      <c r="L141" s="12"/>
      <c r="M141" s="12">
        <v>56561</v>
      </c>
      <c r="N141" s="12"/>
      <c r="O141" s="12">
        <f t="shared" si="25"/>
        <v>56561</v>
      </c>
      <c r="P141" s="13">
        <f t="shared" si="26"/>
        <v>443439</v>
      </c>
      <c r="Q141" s="1"/>
      <c r="R141" s="1"/>
      <c r="S141" s="1"/>
      <c r="AD141" s="1"/>
    </row>
    <row r="142" spans="1:30" ht="12.75">
      <c r="A142" s="19" t="s">
        <v>158</v>
      </c>
      <c r="B142" s="10">
        <v>48287908</v>
      </c>
      <c r="C142" s="55">
        <v>-48287908</v>
      </c>
      <c r="D142" s="12">
        <f t="shared" si="24"/>
        <v>0</v>
      </c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>
        <f t="shared" si="25"/>
        <v>0</v>
      </c>
      <c r="P142" s="13">
        <f t="shared" si="26"/>
        <v>0</v>
      </c>
      <c r="Q142" s="1"/>
      <c r="R142" s="1"/>
      <c r="S142" s="1"/>
      <c r="AD142" s="1"/>
    </row>
    <row r="143" spans="1:16" ht="12.75">
      <c r="A143" s="19" t="s">
        <v>159</v>
      </c>
      <c r="B143" s="10">
        <v>15750000</v>
      </c>
      <c r="C143" s="56">
        <v>-13000000</v>
      </c>
      <c r="D143" s="12">
        <f t="shared" si="24"/>
        <v>2750000</v>
      </c>
      <c r="E143" s="10"/>
      <c r="F143" s="10">
        <v>704916.94</v>
      </c>
      <c r="G143" s="10"/>
      <c r="H143" s="10"/>
      <c r="I143" s="10"/>
      <c r="J143" s="10"/>
      <c r="K143" s="10"/>
      <c r="L143" s="10"/>
      <c r="M143" s="10"/>
      <c r="N143" s="10">
        <v>-704916.94</v>
      </c>
      <c r="O143" s="12">
        <f t="shared" si="25"/>
        <v>0</v>
      </c>
      <c r="P143" s="13">
        <f t="shared" si="26"/>
        <v>2750000</v>
      </c>
    </row>
    <row r="144" spans="1:16" ht="12.75">
      <c r="A144" s="19" t="s">
        <v>160</v>
      </c>
      <c r="B144" s="10">
        <v>287466</v>
      </c>
      <c r="C144" s="56">
        <v>24000</v>
      </c>
      <c r="D144" s="12">
        <f t="shared" si="24"/>
        <v>311466</v>
      </c>
      <c r="E144" s="10"/>
      <c r="F144" s="10"/>
      <c r="G144" s="10"/>
      <c r="H144" s="10"/>
      <c r="I144" s="10"/>
      <c r="J144" s="10">
        <v>23307.62</v>
      </c>
      <c r="K144" s="10"/>
      <c r="L144" s="10"/>
      <c r="M144" s="10"/>
      <c r="N144" s="10"/>
      <c r="O144" s="12">
        <f t="shared" si="25"/>
        <v>23307.62</v>
      </c>
      <c r="P144" s="13">
        <f t="shared" si="26"/>
        <v>288158.38</v>
      </c>
    </row>
    <row r="145" spans="1:17" ht="12.75">
      <c r="A145" s="19" t="s">
        <v>161</v>
      </c>
      <c r="B145" s="10">
        <v>215377</v>
      </c>
      <c r="C145" s="56"/>
      <c r="D145" s="12">
        <f t="shared" si="24"/>
        <v>215377</v>
      </c>
      <c r="E145" s="10"/>
      <c r="F145" s="10"/>
      <c r="G145" s="10">
        <v>3074283.59</v>
      </c>
      <c r="H145" s="10"/>
      <c r="I145" s="10"/>
      <c r="J145" s="10">
        <v>-1708283.84</v>
      </c>
      <c r="K145" s="10"/>
      <c r="L145" s="10"/>
      <c r="M145" s="10"/>
      <c r="N145" s="10"/>
      <c r="O145" s="12">
        <f t="shared" si="25"/>
        <v>1365999.7499999998</v>
      </c>
      <c r="P145" s="13">
        <f t="shared" si="26"/>
        <v>-1150622.7499999998</v>
      </c>
      <c r="Q145" s="57"/>
    </row>
    <row r="146" spans="1:16" ht="12.75">
      <c r="A146" s="19" t="s">
        <v>162</v>
      </c>
      <c r="B146" s="10"/>
      <c r="C146" s="56">
        <v>700000</v>
      </c>
      <c r="D146" s="12">
        <f t="shared" si="24"/>
        <v>700000</v>
      </c>
      <c r="E146" s="10"/>
      <c r="F146" s="10"/>
      <c r="G146" s="10"/>
      <c r="H146" s="10"/>
      <c r="I146" s="10"/>
      <c r="J146" s="10">
        <v>691982.48</v>
      </c>
      <c r="K146" s="10"/>
      <c r="L146" s="10"/>
      <c r="M146" s="10"/>
      <c r="N146" s="10"/>
      <c r="O146" s="12">
        <f t="shared" si="25"/>
        <v>691982.48</v>
      </c>
      <c r="P146" s="13">
        <f t="shared" si="26"/>
        <v>8017.520000000019</v>
      </c>
    </row>
    <row r="147" spans="1:16" ht="12.75">
      <c r="A147" s="19" t="s">
        <v>163</v>
      </c>
      <c r="B147" s="10"/>
      <c r="C147" s="56">
        <v>139661307</v>
      </c>
      <c r="D147" s="12">
        <f t="shared" si="24"/>
        <v>139661307</v>
      </c>
      <c r="E147" s="10">
        <v>46188143.22</v>
      </c>
      <c r="F147" s="10"/>
      <c r="G147" s="10">
        <v>49998056.12</v>
      </c>
      <c r="H147" s="10">
        <v>1959212.64</v>
      </c>
      <c r="I147" s="10">
        <v>2872059.33</v>
      </c>
      <c r="J147" s="10">
        <v>13926229.8</v>
      </c>
      <c r="K147" s="10">
        <v>2872059.33</v>
      </c>
      <c r="L147" s="10"/>
      <c r="M147" s="10">
        <v>3651643.55</v>
      </c>
      <c r="N147" s="10">
        <v>8221593.03</v>
      </c>
      <c r="O147" s="12">
        <f t="shared" si="25"/>
        <v>129688997.02</v>
      </c>
      <c r="P147" s="13">
        <f t="shared" si="26"/>
        <v>9972309.980000004</v>
      </c>
    </row>
    <row r="148" spans="1:16" ht="13.5" thickBot="1">
      <c r="A148" s="19" t="s">
        <v>164</v>
      </c>
      <c r="B148" s="10"/>
      <c r="C148" s="51">
        <v>152899455</v>
      </c>
      <c r="D148" s="12">
        <f t="shared" si="24"/>
        <v>152899455</v>
      </c>
      <c r="E148" s="10"/>
      <c r="F148" s="10"/>
      <c r="G148" s="10">
        <v>17574732.37</v>
      </c>
      <c r="H148" s="10"/>
      <c r="I148" s="10"/>
      <c r="J148" s="10">
        <v>66267393.29</v>
      </c>
      <c r="K148" s="58"/>
      <c r="L148" s="59">
        <v>13745048.46</v>
      </c>
      <c r="M148" s="10">
        <v>51661709.74</v>
      </c>
      <c r="N148" s="10">
        <v>11652804</v>
      </c>
      <c r="O148" s="12">
        <f t="shared" si="25"/>
        <v>160901687.86</v>
      </c>
      <c r="P148" s="13">
        <f t="shared" si="26"/>
        <v>-8002232.860000014</v>
      </c>
    </row>
    <row r="149" spans="1:16" ht="13.5" thickBot="1">
      <c r="A149" s="60" t="s">
        <v>165</v>
      </c>
      <c r="B149" s="61">
        <f aca="true" t="shared" si="27" ref="B149:P149">SUM(B150:B151)</f>
        <v>399047514</v>
      </c>
      <c r="C149" s="6">
        <f t="shared" si="27"/>
        <v>-15000000</v>
      </c>
      <c r="D149" s="62">
        <f t="shared" si="27"/>
        <v>384047514</v>
      </c>
      <c r="E149" s="61">
        <f t="shared" si="27"/>
        <v>31971118</v>
      </c>
      <c r="F149" s="62">
        <f t="shared" si="27"/>
        <v>32464364</v>
      </c>
      <c r="G149" s="62">
        <f t="shared" si="27"/>
        <v>32217741</v>
      </c>
      <c r="H149" s="62">
        <f t="shared" si="27"/>
        <v>32217741</v>
      </c>
      <c r="I149" s="62">
        <f t="shared" si="27"/>
        <v>32217741</v>
      </c>
      <c r="J149" s="62">
        <f t="shared" si="27"/>
        <v>32217741</v>
      </c>
      <c r="K149" s="62">
        <f t="shared" si="27"/>
        <v>32217741</v>
      </c>
      <c r="L149" s="62">
        <f t="shared" si="27"/>
        <v>32217741</v>
      </c>
      <c r="M149" s="62">
        <f t="shared" si="27"/>
        <v>32217741</v>
      </c>
      <c r="N149" s="62">
        <f t="shared" si="27"/>
        <v>32217741</v>
      </c>
      <c r="O149" s="62">
        <f t="shared" si="27"/>
        <v>322177410</v>
      </c>
      <c r="P149" s="63">
        <f t="shared" si="27"/>
        <v>61870104</v>
      </c>
    </row>
    <row r="150" spans="1:16" ht="14.25">
      <c r="A150" s="64" t="s">
        <v>166</v>
      </c>
      <c r="B150" s="65">
        <v>279047514</v>
      </c>
      <c r="C150" s="21">
        <v>-15000000</v>
      </c>
      <c r="D150" s="12">
        <f>+B150+C150</f>
        <v>264047514</v>
      </c>
      <c r="E150" s="66">
        <v>21971118</v>
      </c>
      <c r="F150" s="12">
        <v>22464364</v>
      </c>
      <c r="G150" s="12">
        <v>22217741</v>
      </c>
      <c r="H150" s="12">
        <v>22217741</v>
      </c>
      <c r="I150" s="12">
        <v>22217741</v>
      </c>
      <c r="J150" s="12">
        <v>22217741</v>
      </c>
      <c r="K150" s="12">
        <v>22217741</v>
      </c>
      <c r="L150" s="12">
        <v>22217741</v>
      </c>
      <c r="M150" s="12">
        <v>22217741</v>
      </c>
      <c r="N150" s="12">
        <v>22217741</v>
      </c>
      <c r="O150" s="12">
        <f>SUM(E150:N150)</f>
        <v>222177410</v>
      </c>
      <c r="P150" s="13">
        <f>+D150-O150</f>
        <v>41870104</v>
      </c>
    </row>
    <row r="151" spans="1:16" ht="15" thickBot="1">
      <c r="A151" s="67" t="s">
        <v>167</v>
      </c>
      <c r="B151" s="33">
        <v>120000000</v>
      </c>
      <c r="C151" s="51"/>
      <c r="D151" s="12">
        <f>+B151+C151</f>
        <v>120000000</v>
      </c>
      <c r="E151" s="12">
        <v>10000000</v>
      </c>
      <c r="F151" s="12">
        <v>10000000</v>
      </c>
      <c r="G151" s="12">
        <v>10000000</v>
      </c>
      <c r="H151" s="12">
        <v>10000000</v>
      </c>
      <c r="I151" s="12">
        <v>10000000</v>
      </c>
      <c r="J151" s="12">
        <v>10000000</v>
      </c>
      <c r="K151" s="12">
        <v>10000000</v>
      </c>
      <c r="L151" s="12">
        <v>10000000</v>
      </c>
      <c r="M151" s="12">
        <v>10000000</v>
      </c>
      <c r="N151" s="12">
        <v>10000000</v>
      </c>
      <c r="O151" s="12">
        <f>SUM(E151:N151)</f>
        <v>100000000</v>
      </c>
      <c r="P151" s="13">
        <f>+D151-O151</f>
        <v>20000000</v>
      </c>
    </row>
    <row r="152" spans="1:16" ht="13.5" thickBot="1">
      <c r="A152" s="2" t="s">
        <v>168</v>
      </c>
      <c r="B152" s="68">
        <f aca="true" t="shared" si="28" ref="B152:P152">+B153+B156+B159++B162+B165+B168+B171</f>
        <v>256873548</v>
      </c>
      <c r="C152" s="68">
        <f t="shared" si="28"/>
        <v>0</v>
      </c>
      <c r="D152" s="68">
        <f t="shared" si="28"/>
        <v>256873548</v>
      </c>
      <c r="E152" s="68">
        <f t="shared" si="28"/>
        <v>0</v>
      </c>
      <c r="F152" s="68">
        <f t="shared" si="28"/>
        <v>0</v>
      </c>
      <c r="G152" s="68">
        <f t="shared" si="28"/>
        <v>0</v>
      </c>
      <c r="H152" s="68">
        <f t="shared" si="28"/>
        <v>0</v>
      </c>
      <c r="I152" s="68">
        <f t="shared" si="28"/>
        <v>0</v>
      </c>
      <c r="J152" s="68">
        <f t="shared" si="28"/>
        <v>2285713</v>
      </c>
      <c r="K152" s="68">
        <f t="shared" si="28"/>
        <v>1032411.86</v>
      </c>
      <c r="L152" s="68">
        <f t="shared" si="28"/>
        <v>0</v>
      </c>
      <c r="M152" s="68">
        <f t="shared" si="28"/>
        <v>2294552.86</v>
      </c>
      <c r="N152" s="68">
        <f t="shared" si="28"/>
        <v>2000000</v>
      </c>
      <c r="O152" s="69">
        <f t="shared" si="28"/>
        <v>7612677.72</v>
      </c>
      <c r="P152" s="70">
        <f t="shared" si="28"/>
        <v>249260870.28</v>
      </c>
    </row>
    <row r="153" spans="1:16" ht="13.5" thickBot="1">
      <c r="A153" s="71" t="s">
        <v>169</v>
      </c>
      <c r="B153" s="72">
        <f aca="true" t="shared" si="29" ref="B153:P153">+B154+B155</f>
        <v>21000000</v>
      </c>
      <c r="C153" s="72">
        <f t="shared" si="29"/>
        <v>0</v>
      </c>
      <c r="D153" s="72">
        <f t="shared" si="29"/>
        <v>21000000</v>
      </c>
      <c r="E153" s="72">
        <f t="shared" si="29"/>
        <v>0</v>
      </c>
      <c r="F153" s="72">
        <f t="shared" si="29"/>
        <v>0</v>
      </c>
      <c r="G153" s="72">
        <f t="shared" si="29"/>
        <v>0</v>
      </c>
      <c r="H153" s="72">
        <f t="shared" si="29"/>
        <v>0</v>
      </c>
      <c r="I153" s="72">
        <f t="shared" si="29"/>
        <v>0</v>
      </c>
      <c r="J153" s="72">
        <f t="shared" si="29"/>
        <v>857142</v>
      </c>
      <c r="K153" s="72">
        <f t="shared" si="29"/>
        <v>0</v>
      </c>
      <c r="L153" s="72">
        <f t="shared" si="29"/>
        <v>0</v>
      </c>
      <c r="M153" s="72">
        <f t="shared" si="29"/>
        <v>831183.34</v>
      </c>
      <c r="N153" s="72">
        <f t="shared" si="29"/>
        <v>0</v>
      </c>
      <c r="O153" s="73">
        <f t="shared" si="29"/>
        <v>1688325.3399999999</v>
      </c>
      <c r="P153" s="74">
        <f t="shared" si="29"/>
        <v>19311674.66</v>
      </c>
    </row>
    <row r="154" spans="1:16" ht="13.5" thickBot="1">
      <c r="A154" s="75" t="s">
        <v>170</v>
      </c>
      <c r="B154" s="76">
        <v>6000000</v>
      </c>
      <c r="C154" s="77"/>
      <c r="D154" s="78">
        <f>+B154+C154</f>
        <v>6000000</v>
      </c>
      <c r="E154" s="77"/>
      <c r="F154" s="77"/>
      <c r="G154" s="77"/>
      <c r="H154" s="77"/>
      <c r="I154" s="77"/>
      <c r="J154" s="79">
        <v>857142</v>
      </c>
      <c r="K154" s="80"/>
      <c r="L154" s="80"/>
      <c r="M154" s="81">
        <v>831183.34</v>
      </c>
      <c r="N154" s="81"/>
      <c r="O154" s="78">
        <f>SUM(E154:N154)</f>
        <v>1688325.3399999999</v>
      </c>
      <c r="P154" s="82">
        <f>+D154-O154</f>
        <v>4311674.66</v>
      </c>
    </row>
    <row r="155" spans="1:16" ht="13.5" thickBot="1">
      <c r="A155" s="43" t="s">
        <v>171</v>
      </c>
      <c r="B155" s="83">
        <v>15000000</v>
      </c>
      <c r="C155" s="84"/>
      <c r="D155" s="12">
        <f>+B155+C155</f>
        <v>15000000</v>
      </c>
      <c r="E155" s="84"/>
      <c r="F155" s="84"/>
      <c r="G155" s="84"/>
      <c r="H155" s="84"/>
      <c r="I155" s="84"/>
      <c r="J155" s="84"/>
      <c r="K155" s="85"/>
      <c r="L155" s="85"/>
      <c r="M155" s="85"/>
      <c r="N155" s="85"/>
      <c r="O155" s="12">
        <f>SUM(E155:N155)</f>
        <v>0</v>
      </c>
      <c r="P155" s="13">
        <f>+D155-O155</f>
        <v>15000000</v>
      </c>
    </row>
    <row r="156" spans="1:16" ht="13.5" thickBot="1">
      <c r="A156" s="86" t="s">
        <v>172</v>
      </c>
      <c r="B156" s="72">
        <f>B157+B158</f>
        <v>152757214</v>
      </c>
      <c r="C156" s="72">
        <f>C157+C158</f>
        <v>0</v>
      </c>
      <c r="D156" s="72">
        <f>D157+D158</f>
        <v>152757214</v>
      </c>
      <c r="E156" s="72">
        <f aca="true" t="shared" si="30" ref="E156:O156">+E158</f>
        <v>0</v>
      </c>
      <c r="F156" s="72">
        <f t="shared" si="30"/>
        <v>0</v>
      </c>
      <c r="G156" s="72">
        <f t="shared" si="30"/>
        <v>0</v>
      </c>
      <c r="H156" s="72">
        <f t="shared" si="30"/>
        <v>0</v>
      </c>
      <c r="I156" s="72">
        <f t="shared" si="30"/>
        <v>0</v>
      </c>
      <c r="J156" s="72">
        <f t="shared" si="30"/>
        <v>0</v>
      </c>
      <c r="K156" s="72">
        <f t="shared" si="30"/>
        <v>0</v>
      </c>
      <c r="L156" s="72">
        <f t="shared" si="30"/>
        <v>0</v>
      </c>
      <c r="M156" s="72">
        <f t="shared" si="30"/>
        <v>0</v>
      </c>
      <c r="N156" s="72">
        <f t="shared" si="30"/>
        <v>0</v>
      </c>
      <c r="O156" s="73">
        <f t="shared" si="30"/>
        <v>0</v>
      </c>
      <c r="P156" s="74">
        <f>P157+P158</f>
        <v>152757214</v>
      </c>
    </row>
    <row r="157" spans="1:16" ht="12.75">
      <c r="A157" s="43" t="s">
        <v>173</v>
      </c>
      <c r="B157" s="87">
        <v>21000000</v>
      </c>
      <c r="C157" s="88"/>
      <c r="D157" s="12">
        <f>+B157+C157</f>
        <v>21000000</v>
      </c>
      <c r="E157" s="88"/>
      <c r="F157" s="88"/>
      <c r="G157" s="88"/>
      <c r="H157" s="88"/>
      <c r="I157" s="88"/>
      <c r="J157" s="88"/>
      <c r="K157" s="89"/>
      <c r="L157" s="89"/>
      <c r="M157" s="89"/>
      <c r="N157" s="89"/>
      <c r="O157" s="12">
        <f>SUM(E157:N157)</f>
        <v>0</v>
      </c>
      <c r="P157" s="13">
        <f>+D157-O157</f>
        <v>21000000</v>
      </c>
    </row>
    <row r="158" spans="1:16" ht="13.5" thickBot="1">
      <c r="A158" s="43" t="s">
        <v>173</v>
      </c>
      <c r="B158" s="83">
        <v>131757214</v>
      </c>
      <c r="C158" s="84"/>
      <c r="D158" s="12">
        <f>+B158+C158</f>
        <v>131757214</v>
      </c>
      <c r="E158" s="84"/>
      <c r="F158" s="84"/>
      <c r="G158" s="84"/>
      <c r="H158" s="84"/>
      <c r="I158" s="84"/>
      <c r="J158" s="84"/>
      <c r="K158" s="85"/>
      <c r="L158" s="85"/>
      <c r="M158" s="85"/>
      <c r="N158" s="85"/>
      <c r="O158" s="12">
        <f>SUM(E158:N158)</f>
        <v>0</v>
      </c>
      <c r="P158" s="13">
        <f>+D158-O158</f>
        <v>131757214</v>
      </c>
    </row>
    <row r="159" spans="1:16" ht="13.5" thickBot="1">
      <c r="A159" s="90" t="s">
        <v>174</v>
      </c>
      <c r="B159" s="72">
        <f aca="true" t="shared" si="31" ref="B159:P159">+B160+B161</f>
        <v>10000000</v>
      </c>
      <c r="C159" s="72">
        <f t="shared" si="31"/>
        <v>0</v>
      </c>
      <c r="D159" s="72">
        <f t="shared" si="31"/>
        <v>10000000</v>
      </c>
      <c r="E159" s="72">
        <f t="shared" si="31"/>
        <v>0</v>
      </c>
      <c r="F159" s="72">
        <f t="shared" si="31"/>
        <v>0</v>
      </c>
      <c r="G159" s="72">
        <f t="shared" si="31"/>
        <v>0</v>
      </c>
      <c r="H159" s="72">
        <f t="shared" si="31"/>
        <v>0</v>
      </c>
      <c r="I159" s="72">
        <f t="shared" si="31"/>
        <v>0</v>
      </c>
      <c r="J159" s="72">
        <f t="shared" si="31"/>
        <v>0</v>
      </c>
      <c r="K159" s="72">
        <f t="shared" si="31"/>
        <v>0</v>
      </c>
      <c r="L159" s="72">
        <f t="shared" si="31"/>
        <v>0</v>
      </c>
      <c r="M159" s="72">
        <f t="shared" si="31"/>
        <v>0</v>
      </c>
      <c r="N159" s="72">
        <f t="shared" si="31"/>
        <v>2000000</v>
      </c>
      <c r="O159" s="73">
        <f t="shared" si="31"/>
        <v>2000000</v>
      </c>
      <c r="P159" s="74">
        <f t="shared" si="31"/>
        <v>8000000</v>
      </c>
    </row>
    <row r="160" spans="1:16" ht="13.5" thickBot="1">
      <c r="A160" s="75" t="s">
        <v>175</v>
      </c>
      <c r="B160" s="91">
        <v>5000000</v>
      </c>
      <c r="C160" s="77"/>
      <c r="D160" s="78">
        <f>+B160+C160</f>
        <v>5000000</v>
      </c>
      <c r="E160" s="77"/>
      <c r="F160" s="77"/>
      <c r="G160" s="77"/>
      <c r="H160" s="77"/>
      <c r="I160" s="77"/>
      <c r="J160" s="77"/>
      <c r="K160" s="92"/>
      <c r="L160" s="92"/>
      <c r="M160" s="92"/>
      <c r="N160" s="92">
        <v>2000000</v>
      </c>
      <c r="O160" s="78">
        <f>SUM(E160:N160)</f>
        <v>2000000</v>
      </c>
      <c r="P160" s="82">
        <f>+D160-O160</f>
        <v>3000000</v>
      </c>
    </row>
    <row r="161" spans="1:16" ht="13.5" thickBot="1">
      <c r="A161" s="93" t="s">
        <v>176</v>
      </c>
      <c r="B161" s="94">
        <v>5000000</v>
      </c>
      <c r="C161" s="94"/>
      <c r="D161" s="95">
        <f>+B161+C161</f>
        <v>5000000</v>
      </c>
      <c r="E161" s="94"/>
      <c r="F161" s="84"/>
      <c r="G161" s="84"/>
      <c r="H161" s="84"/>
      <c r="I161" s="84"/>
      <c r="J161" s="84"/>
      <c r="K161" s="85"/>
      <c r="L161" s="85"/>
      <c r="M161" s="85"/>
      <c r="N161" s="85"/>
      <c r="O161" s="12">
        <f>SUM(E161:N161)</f>
        <v>0</v>
      </c>
      <c r="P161" s="13">
        <f>+D161-O161</f>
        <v>5000000</v>
      </c>
    </row>
    <row r="162" spans="1:16" ht="13.5" thickBot="1">
      <c r="A162" s="96" t="s">
        <v>177</v>
      </c>
      <c r="B162" s="72">
        <f aca="true" t="shared" si="32" ref="B162:P162">+B163+B164</f>
        <v>11000000</v>
      </c>
      <c r="C162" s="72">
        <f t="shared" si="32"/>
        <v>0</v>
      </c>
      <c r="D162" s="72">
        <f t="shared" si="32"/>
        <v>11000000</v>
      </c>
      <c r="E162" s="72">
        <f t="shared" si="32"/>
        <v>0</v>
      </c>
      <c r="F162" s="72">
        <f t="shared" si="32"/>
        <v>0</v>
      </c>
      <c r="G162" s="72">
        <f t="shared" si="32"/>
        <v>0</v>
      </c>
      <c r="H162" s="72">
        <f t="shared" si="32"/>
        <v>0</v>
      </c>
      <c r="I162" s="72">
        <f t="shared" si="32"/>
        <v>0</v>
      </c>
      <c r="J162" s="72">
        <f t="shared" si="32"/>
        <v>0</v>
      </c>
      <c r="K162" s="72">
        <f t="shared" si="32"/>
        <v>0</v>
      </c>
      <c r="L162" s="72">
        <f t="shared" si="32"/>
        <v>0</v>
      </c>
      <c r="M162" s="72">
        <f t="shared" si="32"/>
        <v>0</v>
      </c>
      <c r="N162" s="72">
        <f t="shared" si="32"/>
        <v>0</v>
      </c>
      <c r="O162" s="73">
        <f t="shared" si="32"/>
        <v>0</v>
      </c>
      <c r="P162" s="74">
        <f t="shared" si="32"/>
        <v>11000000</v>
      </c>
    </row>
    <row r="163" spans="1:16" ht="13.5" thickBot="1">
      <c r="A163" s="97" t="s">
        <v>173</v>
      </c>
      <c r="B163" s="98">
        <v>5000000</v>
      </c>
      <c r="C163" s="99"/>
      <c r="D163" s="78">
        <f>+B163+C163</f>
        <v>5000000</v>
      </c>
      <c r="E163" s="100"/>
      <c r="F163" s="100"/>
      <c r="G163" s="100"/>
      <c r="H163" s="100"/>
      <c r="I163" s="100"/>
      <c r="J163" s="100"/>
      <c r="K163" s="101"/>
      <c r="L163" s="101"/>
      <c r="M163" s="101"/>
      <c r="N163" s="101"/>
      <c r="O163" s="78">
        <f>SUM(E163:N163)</f>
        <v>0</v>
      </c>
      <c r="P163" s="82">
        <f>+D163-O163</f>
        <v>5000000</v>
      </c>
    </row>
    <row r="164" spans="1:16" ht="13.5" thickBot="1">
      <c r="A164" s="102" t="s">
        <v>178</v>
      </c>
      <c r="B164" s="33">
        <v>6000000</v>
      </c>
      <c r="C164" s="103"/>
      <c r="D164" s="12">
        <f>+B164+C164</f>
        <v>6000000</v>
      </c>
      <c r="E164" s="104"/>
      <c r="F164" s="104"/>
      <c r="G164" s="104"/>
      <c r="H164" s="104"/>
      <c r="I164" s="104"/>
      <c r="J164" s="104"/>
      <c r="K164" s="105"/>
      <c r="L164" s="105"/>
      <c r="M164" s="105"/>
      <c r="N164" s="105"/>
      <c r="O164" s="12">
        <f>SUM(E164:N164)</f>
        <v>0</v>
      </c>
      <c r="P164" s="13">
        <f>+D164-O164</f>
        <v>6000000</v>
      </c>
    </row>
    <row r="165" spans="1:16" ht="13.5" thickBot="1">
      <c r="A165" s="106" t="s">
        <v>179</v>
      </c>
      <c r="B165" s="72">
        <f aca="true" t="shared" si="33" ref="B165:P165">+B166+B167</f>
        <v>30000000</v>
      </c>
      <c r="C165" s="72">
        <f t="shared" si="33"/>
        <v>0</v>
      </c>
      <c r="D165" s="72">
        <f t="shared" si="33"/>
        <v>30000000</v>
      </c>
      <c r="E165" s="72">
        <f t="shared" si="33"/>
        <v>0</v>
      </c>
      <c r="F165" s="72">
        <f t="shared" si="33"/>
        <v>0</v>
      </c>
      <c r="G165" s="72">
        <f t="shared" si="33"/>
        <v>0</v>
      </c>
      <c r="H165" s="72">
        <f t="shared" si="33"/>
        <v>0</v>
      </c>
      <c r="I165" s="72">
        <f t="shared" si="33"/>
        <v>0</v>
      </c>
      <c r="J165" s="72">
        <f t="shared" si="33"/>
        <v>1428571</v>
      </c>
      <c r="K165" s="72">
        <f t="shared" si="33"/>
        <v>1032411.86</v>
      </c>
      <c r="L165" s="72">
        <f t="shared" si="33"/>
        <v>0</v>
      </c>
      <c r="M165" s="72">
        <f t="shared" si="33"/>
        <v>1463369.52</v>
      </c>
      <c r="N165" s="72">
        <f t="shared" si="33"/>
        <v>0</v>
      </c>
      <c r="O165" s="73">
        <f t="shared" si="33"/>
        <v>3924352.38</v>
      </c>
      <c r="P165" s="74">
        <f t="shared" si="33"/>
        <v>26075647.62</v>
      </c>
    </row>
    <row r="166" spans="1:16" ht="13.5" thickBot="1">
      <c r="A166" s="107" t="s">
        <v>170</v>
      </c>
      <c r="B166" s="108">
        <v>10000000</v>
      </c>
      <c r="C166" s="79"/>
      <c r="D166" s="109">
        <f>+B166+C166</f>
        <v>10000000</v>
      </c>
      <c r="E166" s="110"/>
      <c r="F166" s="110"/>
      <c r="G166" s="110"/>
      <c r="H166" s="110"/>
      <c r="I166" s="110"/>
      <c r="J166" s="111">
        <v>1428571</v>
      </c>
      <c r="K166" s="111">
        <v>1032411.86</v>
      </c>
      <c r="L166" s="112"/>
      <c r="M166" s="111">
        <v>1463369.52</v>
      </c>
      <c r="N166" s="111"/>
      <c r="O166" s="78">
        <f>SUM(E166:N166)</f>
        <v>3924352.38</v>
      </c>
      <c r="P166" s="82">
        <f>+D166-O166</f>
        <v>6075647.62</v>
      </c>
    </row>
    <row r="167" spans="1:16" ht="13.5" thickBot="1">
      <c r="A167" s="102" t="s">
        <v>180</v>
      </c>
      <c r="B167" s="113">
        <v>20000000</v>
      </c>
      <c r="C167" s="114"/>
      <c r="D167" s="12">
        <f>+B167+C167</f>
        <v>20000000</v>
      </c>
      <c r="E167" s="115"/>
      <c r="F167" s="104"/>
      <c r="G167" s="104"/>
      <c r="H167" s="104"/>
      <c r="I167" s="104"/>
      <c r="J167" s="104"/>
      <c r="K167" s="105"/>
      <c r="L167" s="105"/>
      <c r="M167" s="105"/>
      <c r="N167" s="105"/>
      <c r="O167" s="12">
        <f>SUM(E167:N167)</f>
        <v>0</v>
      </c>
      <c r="P167" s="13">
        <f>+D167-O167</f>
        <v>20000000</v>
      </c>
    </row>
    <row r="168" spans="1:16" ht="13.5" thickBot="1">
      <c r="A168" s="106" t="s">
        <v>181</v>
      </c>
      <c r="B168" s="72">
        <f>+B169+B170</f>
        <v>15000000</v>
      </c>
      <c r="C168" s="114"/>
      <c r="D168" s="72">
        <f aca="true" t="shared" si="34" ref="D168:P168">+D169+D170</f>
        <v>15000000</v>
      </c>
      <c r="E168" s="72">
        <f t="shared" si="34"/>
        <v>0</v>
      </c>
      <c r="F168" s="72">
        <f t="shared" si="34"/>
        <v>0</v>
      </c>
      <c r="G168" s="72">
        <f t="shared" si="34"/>
        <v>0</v>
      </c>
      <c r="H168" s="72">
        <f t="shared" si="34"/>
        <v>0</v>
      </c>
      <c r="I168" s="72">
        <f t="shared" si="34"/>
        <v>0</v>
      </c>
      <c r="J168" s="72">
        <f t="shared" si="34"/>
        <v>0</v>
      </c>
      <c r="K168" s="72">
        <f t="shared" si="34"/>
        <v>0</v>
      </c>
      <c r="L168" s="72">
        <f t="shared" si="34"/>
        <v>0</v>
      </c>
      <c r="M168" s="72">
        <f t="shared" si="34"/>
        <v>0</v>
      </c>
      <c r="N168" s="72">
        <f t="shared" si="34"/>
        <v>0</v>
      </c>
      <c r="O168" s="73">
        <f t="shared" si="34"/>
        <v>0</v>
      </c>
      <c r="P168" s="74">
        <f t="shared" si="34"/>
        <v>15000000</v>
      </c>
    </row>
    <row r="169" spans="1:16" ht="13.5" thickBot="1">
      <c r="A169" s="97" t="s">
        <v>173</v>
      </c>
      <c r="B169" s="113">
        <v>5000000</v>
      </c>
      <c r="C169" s="114"/>
      <c r="D169" s="78">
        <f>+B169+C169</f>
        <v>5000000</v>
      </c>
      <c r="E169" s="78"/>
      <c r="F169" s="78"/>
      <c r="G169" s="78"/>
      <c r="H169" s="78"/>
      <c r="I169" s="78"/>
      <c r="J169" s="78"/>
      <c r="K169" s="116"/>
      <c r="L169" s="116"/>
      <c r="M169" s="116"/>
      <c r="N169" s="116"/>
      <c r="O169" s="78">
        <f>SUM(E169:N169)</f>
        <v>0</v>
      </c>
      <c r="P169" s="82">
        <f>+D169-O169</f>
        <v>5000000</v>
      </c>
    </row>
    <row r="170" spans="1:16" ht="13.5" thickBot="1">
      <c r="A170" s="102" t="s">
        <v>178</v>
      </c>
      <c r="B170" s="113">
        <v>10000000</v>
      </c>
      <c r="C170" s="114"/>
      <c r="D170" s="12">
        <f>+B170+C170</f>
        <v>10000000</v>
      </c>
      <c r="E170" s="115"/>
      <c r="F170" s="104"/>
      <c r="G170" s="104"/>
      <c r="H170" s="104"/>
      <c r="I170" s="104"/>
      <c r="J170" s="104"/>
      <c r="K170" s="105"/>
      <c r="L170" s="105"/>
      <c r="M170" s="105"/>
      <c r="N170" s="105"/>
      <c r="O170" s="12">
        <f>SUM(E170:N170)</f>
        <v>0</v>
      </c>
      <c r="P170" s="13">
        <f>+D170-O170</f>
        <v>10000000</v>
      </c>
    </row>
    <row r="171" spans="1:16" ht="13.5" thickBot="1">
      <c r="A171" s="117" t="s">
        <v>182</v>
      </c>
      <c r="B171" s="72">
        <f aca="true" t="shared" si="35" ref="B171:P171">+B172+B173+B174</f>
        <v>17116334</v>
      </c>
      <c r="C171" s="72">
        <f t="shared" si="35"/>
        <v>0</v>
      </c>
      <c r="D171" s="72">
        <f t="shared" si="35"/>
        <v>17116334</v>
      </c>
      <c r="E171" s="72">
        <f t="shared" si="35"/>
        <v>0</v>
      </c>
      <c r="F171" s="72">
        <f t="shared" si="35"/>
        <v>0</v>
      </c>
      <c r="G171" s="72">
        <f t="shared" si="35"/>
        <v>0</v>
      </c>
      <c r="H171" s="72">
        <f t="shared" si="35"/>
        <v>0</v>
      </c>
      <c r="I171" s="72">
        <f t="shared" si="35"/>
        <v>0</v>
      </c>
      <c r="J171" s="72">
        <f t="shared" si="35"/>
        <v>0</v>
      </c>
      <c r="K171" s="72">
        <f t="shared" si="35"/>
        <v>0</v>
      </c>
      <c r="L171" s="72">
        <f t="shared" si="35"/>
        <v>0</v>
      </c>
      <c r="M171" s="72">
        <f t="shared" si="35"/>
        <v>0</v>
      </c>
      <c r="N171" s="72">
        <f t="shared" si="35"/>
        <v>0</v>
      </c>
      <c r="O171" s="73">
        <f t="shared" si="35"/>
        <v>0</v>
      </c>
      <c r="P171" s="74">
        <f t="shared" si="35"/>
        <v>17116334</v>
      </c>
    </row>
    <row r="172" spans="1:16" ht="13.5" thickBot="1">
      <c r="A172" s="118" t="s">
        <v>183</v>
      </c>
      <c r="B172" s="98">
        <v>3000000</v>
      </c>
      <c r="C172" s="119"/>
      <c r="D172" s="78">
        <f>+B172+C172</f>
        <v>3000000</v>
      </c>
      <c r="E172" s="100"/>
      <c r="F172" s="100"/>
      <c r="G172" s="100"/>
      <c r="H172" s="100"/>
      <c r="I172" s="100"/>
      <c r="J172" s="100"/>
      <c r="K172" s="101"/>
      <c r="L172" s="101"/>
      <c r="M172" s="101"/>
      <c r="N172" s="101"/>
      <c r="O172" s="78">
        <f>SUM(E172:N172)</f>
        <v>0</v>
      </c>
      <c r="P172" s="82">
        <f>+D172-O172</f>
        <v>3000000</v>
      </c>
    </row>
    <row r="173" spans="1:16" ht="13.5" thickBot="1">
      <c r="A173" s="97" t="s">
        <v>184</v>
      </c>
      <c r="B173" s="98">
        <v>7116334</v>
      </c>
      <c r="C173" s="99"/>
      <c r="D173" s="116">
        <f>+B173+C173</f>
        <v>7116334</v>
      </c>
      <c r="E173" s="100"/>
      <c r="F173" s="100"/>
      <c r="G173" s="100"/>
      <c r="H173" s="100"/>
      <c r="I173" s="100"/>
      <c r="J173" s="100"/>
      <c r="K173" s="101"/>
      <c r="L173" s="101"/>
      <c r="M173" s="101"/>
      <c r="N173" s="101"/>
      <c r="O173" s="78">
        <f>SUM(E173:N173)</f>
        <v>0</v>
      </c>
      <c r="P173" s="82">
        <f>+D173-O173</f>
        <v>7116334</v>
      </c>
    </row>
    <row r="174" spans="1:16" ht="13.5" thickBot="1">
      <c r="A174" s="102" t="s">
        <v>185</v>
      </c>
      <c r="B174" s="113">
        <v>7000000</v>
      </c>
      <c r="C174" s="114"/>
      <c r="D174" s="95">
        <f>+B174+C174</f>
        <v>7000000</v>
      </c>
      <c r="E174" s="115"/>
      <c r="F174" s="104"/>
      <c r="G174" s="104"/>
      <c r="H174" s="104"/>
      <c r="I174" s="104"/>
      <c r="J174" s="104"/>
      <c r="K174" s="105"/>
      <c r="L174" s="105"/>
      <c r="M174" s="105"/>
      <c r="N174" s="105"/>
      <c r="O174" s="12">
        <f>SUM(E174:N174)</f>
        <v>0</v>
      </c>
      <c r="P174" s="13">
        <f>+D174-O174</f>
        <v>7000000</v>
      </c>
    </row>
    <row r="175" spans="1:16" ht="13.5" thickBot="1">
      <c r="A175" s="86" t="s">
        <v>186</v>
      </c>
      <c r="B175" s="72">
        <f aca="true" t="shared" si="36" ref="B175:P175">B176+B177</f>
        <v>30883652</v>
      </c>
      <c r="C175" s="72">
        <f t="shared" si="36"/>
        <v>0</v>
      </c>
      <c r="D175" s="72">
        <f t="shared" si="36"/>
        <v>30883652</v>
      </c>
      <c r="E175" s="72">
        <f t="shared" si="36"/>
        <v>0</v>
      </c>
      <c r="F175" s="72">
        <f t="shared" si="36"/>
        <v>0</v>
      </c>
      <c r="G175" s="72">
        <f t="shared" si="36"/>
        <v>0</v>
      </c>
      <c r="H175" s="72">
        <f t="shared" si="36"/>
        <v>0</v>
      </c>
      <c r="I175" s="72">
        <f t="shared" si="36"/>
        <v>0</v>
      </c>
      <c r="J175" s="72">
        <f t="shared" si="36"/>
        <v>0</v>
      </c>
      <c r="K175" s="72">
        <f t="shared" si="36"/>
        <v>0</v>
      </c>
      <c r="L175" s="72">
        <f t="shared" si="36"/>
        <v>0</v>
      </c>
      <c r="M175" s="72">
        <f t="shared" si="36"/>
        <v>0</v>
      </c>
      <c r="N175" s="72">
        <f t="shared" si="36"/>
        <v>0</v>
      </c>
      <c r="O175" s="73">
        <f t="shared" si="36"/>
        <v>0</v>
      </c>
      <c r="P175" s="74">
        <f t="shared" si="36"/>
        <v>30883652</v>
      </c>
    </row>
    <row r="176" spans="1:16" ht="13.5" thickBot="1">
      <c r="A176" s="120" t="s">
        <v>187</v>
      </c>
      <c r="B176" s="121">
        <v>20000000</v>
      </c>
      <c r="C176" s="122"/>
      <c r="D176" s="78">
        <f>+B176+C176</f>
        <v>20000000</v>
      </c>
      <c r="E176" s="122"/>
      <c r="F176" s="122"/>
      <c r="G176" s="122"/>
      <c r="H176" s="122"/>
      <c r="I176" s="122"/>
      <c r="J176" s="122"/>
      <c r="K176" s="123"/>
      <c r="L176" s="123"/>
      <c r="M176" s="123"/>
      <c r="N176" s="123"/>
      <c r="O176" s="78">
        <f>SUM(E176:N176)</f>
        <v>0</v>
      </c>
      <c r="P176" s="82">
        <f>+D176-O176</f>
        <v>20000000</v>
      </c>
    </row>
    <row r="177" spans="1:16" ht="13.5" thickBot="1">
      <c r="A177" s="120" t="s">
        <v>188</v>
      </c>
      <c r="B177" s="98">
        <v>10883652</v>
      </c>
      <c r="C177" s="114"/>
      <c r="D177" s="78">
        <f>+B177+C177</f>
        <v>10883652</v>
      </c>
      <c r="E177" s="115"/>
      <c r="F177" s="115"/>
      <c r="G177" s="115"/>
      <c r="H177" s="115"/>
      <c r="I177" s="115"/>
      <c r="J177" s="115"/>
      <c r="K177" s="124"/>
      <c r="L177" s="124"/>
      <c r="M177" s="124"/>
      <c r="N177" s="105"/>
      <c r="O177" s="12">
        <f>SUM(E177:N177)</f>
        <v>0</v>
      </c>
      <c r="P177" s="82">
        <f>+D177-O177</f>
        <v>10883652</v>
      </c>
    </row>
    <row r="178" spans="1:16" ht="13.5" thickBot="1">
      <c r="A178" s="125" t="s">
        <v>189</v>
      </c>
      <c r="B178" s="72">
        <f aca="true" t="shared" si="37" ref="B178:P178">B179+B180</f>
        <v>0</v>
      </c>
      <c r="C178" s="72">
        <f t="shared" si="37"/>
        <v>25481864</v>
      </c>
      <c r="D178" s="72">
        <f t="shared" si="37"/>
        <v>25481864</v>
      </c>
      <c r="E178" s="72">
        <f t="shared" si="37"/>
        <v>0</v>
      </c>
      <c r="F178" s="72">
        <f t="shared" si="37"/>
        <v>0</v>
      </c>
      <c r="G178" s="72">
        <f t="shared" si="37"/>
        <v>0</v>
      </c>
      <c r="H178" s="72">
        <f t="shared" si="37"/>
        <v>0</v>
      </c>
      <c r="I178" s="72">
        <f t="shared" si="37"/>
        <v>0</v>
      </c>
      <c r="J178" s="72">
        <f t="shared" si="37"/>
        <v>0</v>
      </c>
      <c r="K178" s="72">
        <f t="shared" si="37"/>
        <v>0</v>
      </c>
      <c r="L178" s="72">
        <f t="shared" si="37"/>
        <v>0</v>
      </c>
      <c r="M178" s="72">
        <f t="shared" si="37"/>
        <v>22514580.31</v>
      </c>
      <c r="N178" s="72">
        <f t="shared" si="37"/>
        <v>0</v>
      </c>
      <c r="O178" s="73">
        <f t="shared" si="37"/>
        <v>22514580.31</v>
      </c>
      <c r="P178" s="74">
        <f t="shared" si="37"/>
        <v>2967283.6900000013</v>
      </c>
    </row>
    <row r="179" spans="1:16" ht="13.5" thickBot="1">
      <c r="A179" s="120" t="s">
        <v>190</v>
      </c>
      <c r="B179" s="100"/>
      <c r="C179" s="126">
        <v>25481864</v>
      </c>
      <c r="D179" s="78">
        <f>+B179+C179</f>
        <v>25481864</v>
      </c>
      <c r="E179" s="127"/>
      <c r="F179" s="115"/>
      <c r="G179" s="115"/>
      <c r="H179" s="115"/>
      <c r="I179" s="115"/>
      <c r="J179" s="115"/>
      <c r="K179" s="115"/>
      <c r="L179" s="115"/>
      <c r="M179" s="114">
        <v>22514580.31</v>
      </c>
      <c r="N179" s="114"/>
      <c r="O179" s="78">
        <f>SUM(E179:N179)</f>
        <v>22514580.31</v>
      </c>
      <c r="P179" s="82">
        <f>+D179-O179</f>
        <v>2967283.6900000013</v>
      </c>
    </row>
    <row r="180" ht="12.75">
      <c r="B180" s="128"/>
    </row>
    <row r="181" ht="12.75">
      <c r="B181" s="129"/>
    </row>
    <row r="182" ht="12.75">
      <c r="B182" s="128"/>
    </row>
    <row r="183" ht="12.75">
      <c r="B183" s="128"/>
    </row>
    <row r="184" ht="12.75">
      <c r="B184" s="128"/>
    </row>
    <row r="185" ht="12.75">
      <c r="B185" s="128"/>
    </row>
    <row r="186" ht="12.75">
      <c r="B186" s="128"/>
    </row>
    <row r="212" ht="12.75">
      <c r="A212" s="1"/>
    </row>
    <row r="215" spans="2:16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2:16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2:16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9" spans="2:16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2:16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2:16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3" spans="2:16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5" spans="2:16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2:16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2:16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2:16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2:16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ht="12.75">
      <c r="B230" s="1"/>
    </row>
    <row r="231" spans="2:16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ht="12.75">
      <c r="B232" s="1"/>
    </row>
    <row r="233" spans="2:16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2:16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2:16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ht="12.75">
      <c r="B236" s="1"/>
    </row>
    <row r="237" ht="12.75">
      <c r="B237" s="1"/>
    </row>
    <row r="238" spans="2:16" ht="12.75">
      <c r="B238" s="1"/>
      <c r="P238" s="1"/>
    </row>
    <row r="239" spans="2:16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2:15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2:16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2:16" ht="12.75">
      <c r="B242" s="1"/>
      <c r="P242" s="1"/>
    </row>
    <row r="244" spans="2:16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2:16" ht="12.75">
      <c r="B245" s="1"/>
      <c r="P245" s="1"/>
    </row>
    <row r="246" spans="2:16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2:16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2:16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2:16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2:16" ht="12.75">
      <c r="B250" s="1"/>
      <c r="P250" s="1"/>
    </row>
    <row r="251" spans="2:16" ht="12.75">
      <c r="B251" s="1"/>
      <c r="P251" s="1"/>
    </row>
    <row r="252" spans="2:16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2:16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2:16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2:16" ht="12.75">
      <c r="B255" s="1"/>
      <c r="P255" s="1"/>
    </row>
    <row r="256" spans="2:16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ht="12.75">
      <c r="B257" s="1"/>
    </row>
    <row r="258" spans="2:16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2:16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2:16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ht="12.75">
      <c r="B261" s="1"/>
    </row>
    <row r="262" ht="12.75">
      <c r="B262" s="1"/>
    </row>
    <row r="263" ht="12.75">
      <c r="B263" s="1"/>
    </row>
    <row r="264" ht="12.75">
      <c r="B264" s="1"/>
    </row>
    <row r="265" spans="2:16" ht="12.75">
      <c r="B265" s="1"/>
      <c r="P265" s="1"/>
    </row>
    <row r="266" spans="2:16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2:16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2:16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ht="12.75">
      <c r="B269" s="1"/>
    </row>
    <row r="270" ht="12.75">
      <c r="B270" s="1"/>
    </row>
    <row r="271" spans="2:16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2:16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2:16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ht="12.75">
      <c r="B274" s="1"/>
    </row>
    <row r="275" ht="12.75">
      <c r="B275" s="1"/>
    </row>
    <row r="276" ht="12.75">
      <c r="B276" s="1"/>
    </row>
    <row r="277" spans="2:16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2:16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2:16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2:16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2:16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2:16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ht="12.75">
      <c r="B283" s="1"/>
    </row>
    <row r="284" spans="2:16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2:16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ht="12.75">
      <c r="B286" s="1"/>
    </row>
    <row r="287" spans="2:15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2:15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3:15" ht="12.7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ht="12.75">
      <c r="B290" s="1"/>
    </row>
    <row r="291" spans="2:16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2:16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2:16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5" spans="2:16" ht="12.75">
      <c r="B295" s="1"/>
      <c r="P295" s="1"/>
    </row>
    <row r="296" ht="12.75">
      <c r="B296" s="1"/>
    </row>
    <row r="297" ht="12.75">
      <c r="B297" s="1"/>
    </row>
    <row r="298" ht="12.75">
      <c r="B298" s="1"/>
    </row>
    <row r="300" ht="12.75">
      <c r="B300" s="1"/>
    </row>
    <row r="301" ht="12.75">
      <c r="B301" s="1"/>
    </row>
    <row r="302" spans="2:16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2:16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2:16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ht="12.75">
      <c r="B305" s="1"/>
    </row>
    <row r="306" ht="12.75">
      <c r="B306" s="1"/>
    </row>
    <row r="307" spans="2:16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2:16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2:16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</sheetData>
  <sheetProtection/>
  <mergeCells count="3">
    <mergeCell ref="A1:P1"/>
    <mergeCell ref="A2:P2"/>
    <mergeCell ref="A3:P3"/>
  </mergeCells>
  <printOptions/>
  <pageMargins left="1.1023622047244095" right="0.11811023622047245" top="0.3937007874015748" bottom="0.31496062992125984" header="0.15748031496062992" footer="0.3937007874015748"/>
  <pageSetup horizontalDpi="600" verticalDpi="600" orientation="landscape" paperSize="5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Alcantara</dc:creator>
  <cp:keywords/>
  <dc:description/>
  <cp:lastModifiedBy>Wadia Chantal</cp:lastModifiedBy>
  <cp:lastPrinted>2014-11-13T13:23:15Z</cp:lastPrinted>
  <dcterms:created xsi:type="dcterms:W3CDTF">2014-11-13T13:09:00Z</dcterms:created>
  <dcterms:modified xsi:type="dcterms:W3CDTF">2014-11-13T13:23:18Z</dcterms:modified>
  <cp:category/>
  <cp:version/>
  <cp:contentType/>
  <cp:contentStatus/>
</cp:coreProperties>
</file>