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Presupuesto\Informes Ejecucion Presupuestaria 2017\"/>
    </mc:Choice>
  </mc:AlternateContent>
  <bookViews>
    <workbookView xWindow="0" yWindow="0" windowWidth="20490" windowHeight="7755"/>
  </bookViews>
  <sheets>
    <sheet name="CONSOLIDADO NOVIEMBRE" sheetId="1" r:id="rId1"/>
  </sheets>
  <definedNames>
    <definedName name="_xlnm.Print_Titles" localSheetId="0">'CONSOLIDADO NOVIEMBRE'!$1:$8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1" i="1" l="1"/>
  <c r="D211" i="1"/>
  <c r="P210" i="1"/>
  <c r="D210" i="1"/>
  <c r="Q210" i="1" s="1"/>
  <c r="P209" i="1"/>
  <c r="P208" i="1" s="1"/>
  <c r="D209" i="1"/>
  <c r="Q209" i="1" s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D207" i="1"/>
  <c r="Q207" i="1" s="1"/>
  <c r="P206" i="1"/>
  <c r="D206" i="1"/>
  <c r="Q206" i="1" s="1"/>
  <c r="P205" i="1"/>
  <c r="Q205" i="1" s="1"/>
  <c r="D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P202" i="1" s="1"/>
  <c r="D203" i="1"/>
  <c r="Q203" i="1" s="1"/>
  <c r="Q202" i="1" s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P201" i="1"/>
  <c r="D201" i="1"/>
  <c r="Q200" i="1"/>
  <c r="P200" i="1"/>
  <c r="D200" i="1"/>
  <c r="D199" i="1" s="1"/>
  <c r="Q199" i="1" s="1"/>
  <c r="B199" i="1"/>
  <c r="P198" i="1"/>
  <c r="D198" i="1"/>
  <c r="D196" i="1" s="1"/>
  <c r="P197" i="1"/>
  <c r="P196" i="1" s="1"/>
  <c r="D197" i="1"/>
  <c r="Q197" i="1" s="1"/>
  <c r="O196" i="1"/>
  <c r="N196" i="1"/>
  <c r="M196" i="1"/>
  <c r="L196" i="1"/>
  <c r="K196" i="1"/>
  <c r="J196" i="1"/>
  <c r="I196" i="1"/>
  <c r="H196" i="1"/>
  <c r="G196" i="1"/>
  <c r="F196" i="1"/>
  <c r="E196" i="1"/>
  <c r="C196" i="1"/>
  <c r="B196" i="1"/>
  <c r="Q195" i="1"/>
  <c r="P195" i="1"/>
  <c r="D195" i="1"/>
  <c r="P194" i="1"/>
  <c r="D194" i="1"/>
  <c r="Q194" i="1" s="1"/>
  <c r="P193" i="1"/>
  <c r="P192" i="1" s="1"/>
  <c r="D193" i="1"/>
  <c r="Q193" i="1" s="1"/>
  <c r="O192" i="1"/>
  <c r="N192" i="1"/>
  <c r="M192" i="1"/>
  <c r="L192" i="1"/>
  <c r="K192" i="1"/>
  <c r="J192" i="1"/>
  <c r="I192" i="1"/>
  <c r="H192" i="1"/>
  <c r="G192" i="1"/>
  <c r="F192" i="1"/>
  <c r="E192" i="1"/>
  <c r="C192" i="1"/>
  <c r="B192" i="1"/>
  <c r="P191" i="1"/>
  <c r="D191" i="1"/>
  <c r="Q191" i="1" s="1"/>
  <c r="Q190" i="1" s="1"/>
  <c r="P190" i="1"/>
  <c r="O190" i="1"/>
  <c r="N190" i="1"/>
  <c r="M190" i="1"/>
  <c r="L190" i="1"/>
  <c r="L186" i="1" s="1"/>
  <c r="K190" i="1"/>
  <c r="J190" i="1"/>
  <c r="I190" i="1"/>
  <c r="H190" i="1"/>
  <c r="G190" i="1"/>
  <c r="F190" i="1"/>
  <c r="E190" i="1"/>
  <c r="D190" i="1"/>
  <c r="C190" i="1"/>
  <c r="B190" i="1"/>
  <c r="P189" i="1"/>
  <c r="Q189" i="1" s="1"/>
  <c r="D189" i="1"/>
  <c r="P188" i="1"/>
  <c r="P187" i="1" s="1"/>
  <c r="D188" i="1"/>
  <c r="O187" i="1"/>
  <c r="N187" i="1"/>
  <c r="M187" i="1"/>
  <c r="L187" i="1"/>
  <c r="K187" i="1"/>
  <c r="K186" i="1" s="1"/>
  <c r="J187" i="1"/>
  <c r="I187" i="1"/>
  <c r="H187" i="1"/>
  <c r="G187" i="1"/>
  <c r="G186" i="1" s="1"/>
  <c r="F187" i="1"/>
  <c r="E187" i="1"/>
  <c r="D187" i="1"/>
  <c r="C187" i="1"/>
  <c r="B187" i="1"/>
  <c r="O186" i="1"/>
  <c r="H186" i="1"/>
  <c r="C186" i="1"/>
  <c r="P185" i="1"/>
  <c r="D185" i="1"/>
  <c r="Q185" i="1" s="1"/>
  <c r="P184" i="1"/>
  <c r="D184" i="1"/>
  <c r="Q184" i="1" s="1"/>
  <c r="P183" i="1"/>
  <c r="Q183" i="1" s="1"/>
  <c r="D183" i="1"/>
  <c r="P182" i="1"/>
  <c r="D182" i="1"/>
  <c r="P181" i="1"/>
  <c r="D181" i="1"/>
  <c r="P180" i="1"/>
  <c r="P178" i="1" s="1"/>
  <c r="D180" i="1"/>
  <c r="P179" i="1"/>
  <c r="D179" i="1"/>
  <c r="D178" i="1" s="1"/>
  <c r="O178" i="1"/>
  <c r="N178" i="1"/>
  <c r="M178" i="1"/>
  <c r="L178" i="1"/>
  <c r="K178" i="1"/>
  <c r="J178" i="1"/>
  <c r="I178" i="1"/>
  <c r="H178" i="1"/>
  <c r="G178" i="1"/>
  <c r="F178" i="1"/>
  <c r="E178" i="1"/>
  <c r="C178" i="1"/>
  <c r="B178" i="1"/>
  <c r="P177" i="1"/>
  <c r="D177" i="1"/>
  <c r="P176" i="1"/>
  <c r="D176" i="1"/>
  <c r="P175" i="1"/>
  <c r="D175" i="1"/>
  <c r="P174" i="1"/>
  <c r="D174" i="1"/>
  <c r="Q174" i="1" s="1"/>
  <c r="P173" i="1"/>
  <c r="D173" i="1"/>
  <c r="Q173" i="1" s="1"/>
  <c r="P172" i="1"/>
  <c r="D172" i="1"/>
  <c r="Q172" i="1" s="1"/>
  <c r="P171" i="1"/>
  <c r="D171" i="1"/>
  <c r="Q171" i="1" s="1"/>
  <c r="P170" i="1"/>
  <c r="D170" i="1"/>
  <c r="Q170" i="1" s="1"/>
  <c r="P169" i="1"/>
  <c r="D169" i="1"/>
  <c r="P168" i="1"/>
  <c r="D168" i="1"/>
  <c r="P167" i="1"/>
  <c r="D167" i="1"/>
  <c r="Q166" i="1"/>
  <c r="P166" i="1"/>
  <c r="D166" i="1"/>
  <c r="P165" i="1"/>
  <c r="D165" i="1"/>
  <c r="Q165" i="1" s="1"/>
  <c r="P164" i="1"/>
  <c r="D164" i="1"/>
  <c r="Q164" i="1" s="1"/>
  <c r="P163" i="1"/>
  <c r="D163" i="1"/>
  <c r="Q163" i="1" s="1"/>
  <c r="P162" i="1"/>
  <c r="D162" i="1"/>
  <c r="Q162" i="1" s="1"/>
  <c r="P161" i="1"/>
  <c r="D161" i="1"/>
  <c r="P160" i="1"/>
  <c r="D160" i="1"/>
  <c r="P159" i="1"/>
  <c r="D159" i="1"/>
  <c r="P158" i="1"/>
  <c r="D158" i="1"/>
  <c r="Q158" i="1" s="1"/>
  <c r="P157" i="1"/>
  <c r="D157" i="1"/>
  <c r="Q157" i="1" s="1"/>
  <c r="P156" i="1"/>
  <c r="D156" i="1"/>
  <c r="Q156" i="1" s="1"/>
  <c r="P155" i="1"/>
  <c r="D155" i="1"/>
  <c r="Q155" i="1" s="1"/>
  <c r="P154" i="1"/>
  <c r="D154" i="1"/>
  <c r="Q154" i="1" s="1"/>
  <c r="P153" i="1"/>
  <c r="D153" i="1"/>
  <c r="P152" i="1"/>
  <c r="D152" i="1"/>
  <c r="P151" i="1"/>
  <c r="D151" i="1"/>
  <c r="P150" i="1"/>
  <c r="D150" i="1"/>
  <c r="Q150" i="1" s="1"/>
  <c r="P149" i="1"/>
  <c r="D149" i="1"/>
  <c r="Q149" i="1" s="1"/>
  <c r="P148" i="1"/>
  <c r="D148" i="1"/>
  <c r="Q148" i="1" s="1"/>
  <c r="O147" i="1"/>
  <c r="N147" i="1"/>
  <c r="M147" i="1"/>
  <c r="L147" i="1"/>
  <c r="K147" i="1"/>
  <c r="J147" i="1"/>
  <c r="I147" i="1"/>
  <c r="H147" i="1"/>
  <c r="G147" i="1"/>
  <c r="F147" i="1"/>
  <c r="E147" i="1"/>
  <c r="C147" i="1"/>
  <c r="C142" i="1" s="1"/>
  <c r="B147" i="1"/>
  <c r="P146" i="1"/>
  <c r="D146" i="1"/>
  <c r="Q145" i="1"/>
  <c r="P145" i="1"/>
  <c r="D145" i="1"/>
  <c r="P144" i="1"/>
  <c r="D144" i="1"/>
  <c r="Q144" i="1" s="1"/>
  <c r="O143" i="1"/>
  <c r="N143" i="1"/>
  <c r="M143" i="1"/>
  <c r="L143" i="1"/>
  <c r="L142" i="1" s="1"/>
  <c r="K143" i="1"/>
  <c r="J143" i="1"/>
  <c r="I143" i="1"/>
  <c r="H143" i="1"/>
  <c r="H142" i="1" s="1"/>
  <c r="G143" i="1"/>
  <c r="F143" i="1"/>
  <c r="E143" i="1"/>
  <c r="D143" i="1"/>
  <c r="C143" i="1"/>
  <c r="B143" i="1"/>
  <c r="O142" i="1"/>
  <c r="M142" i="1"/>
  <c r="K142" i="1"/>
  <c r="I142" i="1"/>
  <c r="G142" i="1"/>
  <c r="E142" i="1"/>
  <c r="P141" i="1"/>
  <c r="D141" i="1"/>
  <c r="P140" i="1"/>
  <c r="D140" i="1"/>
  <c r="Q139" i="1"/>
  <c r="P139" i="1"/>
  <c r="D139" i="1"/>
  <c r="P138" i="1"/>
  <c r="D138" i="1"/>
  <c r="Q138" i="1" s="1"/>
  <c r="P137" i="1"/>
  <c r="D137" i="1"/>
  <c r="Q137" i="1" s="1"/>
  <c r="P136" i="1"/>
  <c r="D136" i="1"/>
  <c r="Q136" i="1" s="1"/>
  <c r="P135" i="1"/>
  <c r="D135" i="1"/>
  <c r="Q135" i="1" s="1"/>
  <c r="P134" i="1"/>
  <c r="D134" i="1"/>
  <c r="P133" i="1"/>
  <c r="D133" i="1"/>
  <c r="Q132" i="1"/>
  <c r="P132" i="1"/>
  <c r="D132" i="1"/>
  <c r="P131" i="1"/>
  <c r="D131" i="1"/>
  <c r="P130" i="1"/>
  <c r="D130" i="1"/>
  <c r="P129" i="1"/>
  <c r="D129" i="1"/>
  <c r="P128" i="1"/>
  <c r="D128" i="1"/>
  <c r="Q128" i="1" s="1"/>
  <c r="O127" i="1"/>
  <c r="N127" i="1"/>
  <c r="M127" i="1"/>
  <c r="L127" i="1"/>
  <c r="L10" i="1" s="1"/>
  <c r="K127" i="1"/>
  <c r="J127" i="1"/>
  <c r="I127" i="1"/>
  <c r="H127" i="1"/>
  <c r="H10" i="1" s="1"/>
  <c r="G127" i="1"/>
  <c r="F127" i="1"/>
  <c r="E127" i="1"/>
  <c r="C127" i="1"/>
  <c r="B127" i="1"/>
  <c r="P126" i="1"/>
  <c r="D126" i="1"/>
  <c r="Q126" i="1" s="1"/>
  <c r="P125" i="1"/>
  <c r="D125" i="1"/>
  <c r="Q125" i="1" s="1"/>
  <c r="P124" i="1"/>
  <c r="D124" i="1"/>
  <c r="Q124" i="1" s="1"/>
  <c r="P123" i="1"/>
  <c r="D123" i="1"/>
  <c r="Q123" i="1" s="1"/>
  <c r="Q122" i="1"/>
  <c r="P122" i="1"/>
  <c r="D122" i="1"/>
  <c r="P121" i="1"/>
  <c r="D121" i="1"/>
  <c r="Q121" i="1" s="1"/>
  <c r="P120" i="1"/>
  <c r="D120" i="1"/>
  <c r="Q120" i="1" s="1"/>
  <c r="P119" i="1"/>
  <c r="D119" i="1"/>
  <c r="P118" i="1"/>
  <c r="D118" i="1"/>
  <c r="Q118" i="1" s="1"/>
  <c r="P117" i="1"/>
  <c r="D117" i="1"/>
  <c r="Q117" i="1" s="1"/>
  <c r="P116" i="1"/>
  <c r="D116" i="1"/>
  <c r="Q116" i="1" s="1"/>
  <c r="P115" i="1"/>
  <c r="D115" i="1"/>
  <c r="Q115" i="1" s="1"/>
  <c r="Q114" i="1"/>
  <c r="P114" i="1"/>
  <c r="D114" i="1"/>
  <c r="P113" i="1"/>
  <c r="D113" i="1"/>
  <c r="Q113" i="1" s="1"/>
  <c r="P112" i="1"/>
  <c r="D112" i="1"/>
  <c r="Q112" i="1" s="1"/>
  <c r="P111" i="1"/>
  <c r="D111" i="1"/>
  <c r="Q111" i="1" s="1"/>
  <c r="P110" i="1"/>
  <c r="D110" i="1"/>
  <c r="Q110" i="1" s="1"/>
  <c r="P109" i="1"/>
  <c r="D109" i="1"/>
  <c r="Q109" i="1" s="1"/>
  <c r="P108" i="1"/>
  <c r="D108" i="1"/>
  <c r="Q108" i="1" s="1"/>
  <c r="P107" i="1"/>
  <c r="D107" i="1"/>
  <c r="Q107" i="1" s="1"/>
  <c r="Q106" i="1"/>
  <c r="P106" i="1"/>
  <c r="D106" i="1"/>
  <c r="P105" i="1"/>
  <c r="D105" i="1"/>
  <c r="Q105" i="1" s="1"/>
  <c r="P104" i="1"/>
  <c r="D104" i="1"/>
  <c r="Q104" i="1" s="1"/>
  <c r="P103" i="1"/>
  <c r="D103" i="1"/>
  <c r="Q103" i="1" s="1"/>
  <c r="P102" i="1"/>
  <c r="D102" i="1"/>
  <c r="Q102" i="1" s="1"/>
  <c r="P101" i="1"/>
  <c r="D101" i="1"/>
  <c r="Q101" i="1" s="1"/>
  <c r="P100" i="1"/>
  <c r="D100" i="1"/>
  <c r="Q100" i="1" s="1"/>
  <c r="P99" i="1"/>
  <c r="D99" i="1"/>
  <c r="Q99" i="1" s="1"/>
  <c r="Q98" i="1"/>
  <c r="P98" i="1"/>
  <c r="D98" i="1"/>
  <c r="P97" i="1"/>
  <c r="D97" i="1"/>
  <c r="Q97" i="1" s="1"/>
  <c r="P96" i="1"/>
  <c r="D96" i="1"/>
  <c r="Q96" i="1" s="1"/>
  <c r="P95" i="1"/>
  <c r="D95" i="1"/>
  <c r="Q95" i="1" s="1"/>
  <c r="P94" i="1"/>
  <c r="D94" i="1"/>
  <c r="Q94" i="1" s="1"/>
  <c r="P93" i="1"/>
  <c r="D93" i="1"/>
  <c r="Q93" i="1" s="1"/>
  <c r="P92" i="1"/>
  <c r="D92" i="1"/>
  <c r="Q92" i="1" s="1"/>
  <c r="P91" i="1"/>
  <c r="D91" i="1"/>
  <c r="Q91" i="1" s="1"/>
  <c r="Q90" i="1"/>
  <c r="P90" i="1"/>
  <c r="D90" i="1"/>
  <c r="P89" i="1"/>
  <c r="D89" i="1"/>
  <c r="Q89" i="1" s="1"/>
  <c r="P88" i="1"/>
  <c r="D88" i="1"/>
  <c r="Q88" i="1" s="1"/>
  <c r="P87" i="1"/>
  <c r="D87" i="1"/>
  <c r="P86" i="1"/>
  <c r="D86" i="1"/>
  <c r="Q86" i="1" s="1"/>
  <c r="P85" i="1"/>
  <c r="D85" i="1"/>
  <c r="Q85" i="1" s="1"/>
  <c r="P84" i="1"/>
  <c r="D84" i="1"/>
  <c r="Q84" i="1" s="1"/>
  <c r="P83" i="1"/>
  <c r="D83" i="1"/>
  <c r="Q83" i="1" s="1"/>
  <c r="Q82" i="1"/>
  <c r="P82" i="1"/>
  <c r="D82" i="1"/>
  <c r="P81" i="1"/>
  <c r="D81" i="1"/>
  <c r="Q81" i="1" s="1"/>
  <c r="P80" i="1"/>
  <c r="D80" i="1"/>
  <c r="Q80" i="1" s="1"/>
  <c r="P79" i="1"/>
  <c r="D79" i="1"/>
  <c r="Q79" i="1" s="1"/>
  <c r="P78" i="1"/>
  <c r="D78" i="1"/>
  <c r="Q78" i="1" s="1"/>
  <c r="P77" i="1"/>
  <c r="D77" i="1"/>
  <c r="Q77" i="1" s="1"/>
  <c r="P76" i="1"/>
  <c r="D76" i="1"/>
  <c r="D74" i="1" s="1"/>
  <c r="P75" i="1"/>
  <c r="Q75" i="1" s="1"/>
  <c r="D75" i="1"/>
  <c r="O74" i="1"/>
  <c r="O10" i="1" s="1"/>
  <c r="N74" i="1"/>
  <c r="M74" i="1"/>
  <c r="L74" i="1"/>
  <c r="K74" i="1"/>
  <c r="J74" i="1"/>
  <c r="I74" i="1"/>
  <c r="H74" i="1"/>
  <c r="G74" i="1"/>
  <c r="F74" i="1"/>
  <c r="E74" i="1"/>
  <c r="C74" i="1"/>
  <c r="B74" i="1"/>
  <c r="P73" i="1"/>
  <c r="D73" i="1"/>
  <c r="Q73" i="1" s="1"/>
  <c r="P72" i="1"/>
  <c r="D72" i="1"/>
  <c r="P71" i="1"/>
  <c r="D71" i="1"/>
  <c r="P70" i="1"/>
  <c r="D70" i="1"/>
  <c r="P69" i="1"/>
  <c r="D69" i="1"/>
  <c r="Q69" i="1" s="1"/>
  <c r="P68" i="1"/>
  <c r="D68" i="1"/>
  <c r="Q68" i="1" s="1"/>
  <c r="P67" i="1"/>
  <c r="D67" i="1"/>
  <c r="Q67" i="1" s="1"/>
  <c r="P66" i="1"/>
  <c r="D66" i="1"/>
  <c r="Q66" i="1" s="1"/>
  <c r="P65" i="1"/>
  <c r="D65" i="1"/>
  <c r="P64" i="1"/>
  <c r="D64" i="1"/>
  <c r="P63" i="1"/>
  <c r="D63" i="1"/>
  <c r="P62" i="1"/>
  <c r="D62" i="1"/>
  <c r="Q62" i="1" s="1"/>
  <c r="P61" i="1"/>
  <c r="D61" i="1"/>
  <c r="Q61" i="1" s="1"/>
  <c r="P60" i="1"/>
  <c r="D60" i="1"/>
  <c r="P59" i="1"/>
  <c r="D59" i="1"/>
  <c r="Q58" i="1"/>
  <c r="P58" i="1"/>
  <c r="D58" i="1"/>
  <c r="P57" i="1"/>
  <c r="D57" i="1"/>
  <c r="P56" i="1"/>
  <c r="D56" i="1"/>
  <c r="P55" i="1"/>
  <c r="D55" i="1"/>
  <c r="P54" i="1"/>
  <c r="D54" i="1"/>
  <c r="Q54" i="1" s="1"/>
  <c r="P53" i="1"/>
  <c r="D53" i="1"/>
  <c r="Q53" i="1" s="1"/>
  <c r="P52" i="1"/>
  <c r="D52" i="1"/>
  <c r="P51" i="1"/>
  <c r="D51" i="1"/>
  <c r="Q50" i="1"/>
  <c r="P50" i="1"/>
  <c r="D50" i="1"/>
  <c r="P49" i="1"/>
  <c r="D49" i="1"/>
  <c r="Q49" i="1" s="1"/>
  <c r="P48" i="1"/>
  <c r="D48" i="1"/>
  <c r="P47" i="1"/>
  <c r="D47" i="1"/>
  <c r="P46" i="1"/>
  <c r="D46" i="1"/>
  <c r="Q46" i="1" s="1"/>
  <c r="P45" i="1"/>
  <c r="D45" i="1"/>
  <c r="Q45" i="1" s="1"/>
  <c r="P44" i="1"/>
  <c r="D44" i="1"/>
  <c r="P43" i="1"/>
  <c r="D43" i="1"/>
  <c r="Q42" i="1"/>
  <c r="P42" i="1"/>
  <c r="D42" i="1"/>
  <c r="P41" i="1"/>
  <c r="D41" i="1"/>
  <c r="Q41" i="1" s="1"/>
  <c r="P40" i="1"/>
  <c r="D40" i="1"/>
  <c r="P39" i="1"/>
  <c r="D39" i="1"/>
  <c r="P38" i="1"/>
  <c r="D38" i="1"/>
  <c r="Q38" i="1" s="1"/>
  <c r="P37" i="1"/>
  <c r="D37" i="1"/>
  <c r="Q37" i="1" s="1"/>
  <c r="P36" i="1"/>
  <c r="D36" i="1"/>
  <c r="P35" i="1"/>
  <c r="D35" i="1"/>
  <c r="Q34" i="1"/>
  <c r="P34" i="1"/>
  <c r="D34" i="1"/>
  <c r="P33" i="1"/>
  <c r="Q33" i="1" s="1"/>
  <c r="D33" i="1"/>
  <c r="P32" i="1"/>
  <c r="D32" i="1"/>
  <c r="P31" i="1"/>
  <c r="D31" i="1"/>
  <c r="P30" i="1"/>
  <c r="D30" i="1"/>
  <c r="Q30" i="1" s="1"/>
  <c r="P29" i="1"/>
  <c r="D29" i="1"/>
  <c r="Q29" i="1" s="1"/>
  <c r="P28" i="1"/>
  <c r="D28" i="1"/>
  <c r="P27" i="1"/>
  <c r="D27" i="1"/>
  <c r="O26" i="1"/>
  <c r="N26" i="1"/>
  <c r="M26" i="1"/>
  <c r="L26" i="1"/>
  <c r="K26" i="1"/>
  <c r="J26" i="1"/>
  <c r="I26" i="1"/>
  <c r="H26" i="1"/>
  <c r="G26" i="1"/>
  <c r="F26" i="1"/>
  <c r="E26" i="1"/>
  <c r="C26" i="1"/>
  <c r="B26" i="1"/>
  <c r="P25" i="1"/>
  <c r="D25" i="1"/>
  <c r="Q25" i="1" s="1"/>
  <c r="Q24" i="1"/>
  <c r="P24" i="1"/>
  <c r="D24" i="1"/>
  <c r="P23" i="1"/>
  <c r="D23" i="1"/>
  <c r="Q23" i="1" s="1"/>
  <c r="P22" i="1"/>
  <c r="D22" i="1"/>
  <c r="Q22" i="1" s="1"/>
  <c r="P21" i="1"/>
  <c r="Q21" i="1" s="1"/>
  <c r="D21" i="1"/>
  <c r="P20" i="1"/>
  <c r="D20" i="1"/>
  <c r="Q20" i="1" s="1"/>
  <c r="P19" i="1"/>
  <c r="D19" i="1"/>
  <c r="Q19" i="1" s="1"/>
  <c r="P18" i="1"/>
  <c r="D18" i="1"/>
  <c r="Q18" i="1" s="1"/>
  <c r="P17" i="1"/>
  <c r="D17" i="1"/>
  <c r="Q17" i="1" s="1"/>
  <c r="Q16" i="1"/>
  <c r="P16" i="1"/>
  <c r="D16" i="1"/>
  <c r="P15" i="1"/>
  <c r="D15" i="1"/>
  <c r="Q15" i="1" s="1"/>
  <c r="P14" i="1"/>
  <c r="D14" i="1"/>
  <c r="Q14" i="1" s="1"/>
  <c r="P13" i="1"/>
  <c r="Q13" i="1" s="1"/>
  <c r="D13" i="1"/>
  <c r="P12" i="1"/>
  <c r="D12" i="1"/>
  <c r="O11" i="1"/>
  <c r="N11" i="1"/>
  <c r="M11" i="1"/>
  <c r="L11" i="1"/>
  <c r="K11" i="1"/>
  <c r="J11" i="1"/>
  <c r="I11" i="1"/>
  <c r="H11" i="1"/>
  <c r="G11" i="1"/>
  <c r="F11" i="1"/>
  <c r="E11" i="1"/>
  <c r="C11" i="1"/>
  <c r="C10" i="1" s="1"/>
  <c r="B11" i="1"/>
  <c r="G10" i="1"/>
  <c r="D11" i="1" l="1"/>
  <c r="Q12" i="1"/>
  <c r="L9" i="1"/>
  <c r="B10" i="1"/>
  <c r="K10" i="1"/>
  <c r="K9" i="1" s="1"/>
  <c r="P26" i="1"/>
  <c r="Q57" i="1"/>
  <c r="C9" i="1"/>
  <c r="P11" i="1"/>
  <c r="H9" i="1"/>
  <c r="Q65" i="1"/>
  <c r="Q87" i="1"/>
  <c r="Q119" i="1"/>
  <c r="Q131" i="1"/>
  <c r="Q179" i="1"/>
  <c r="F186" i="1"/>
  <c r="J186" i="1"/>
  <c r="N186" i="1"/>
  <c r="Q27" i="1"/>
  <c r="Q32" i="1"/>
  <c r="Q35" i="1"/>
  <c r="Q40" i="1"/>
  <c r="Q43" i="1"/>
  <c r="Q48" i="1"/>
  <c r="Q51" i="1"/>
  <c r="Q56" i="1"/>
  <c r="Q59" i="1"/>
  <c r="Q64" i="1"/>
  <c r="Q71" i="1"/>
  <c r="Q130" i="1"/>
  <c r="Q133" i="1"/>
  <c r="Q140" i="1"/>
  <c r="O9" i="1"/>
  <c r="P143" i="1"/>
  <c r="Q146" i="1"/>
  <c r="P147" i="1"/>
  <c r="Q152" i="1"/>
  <c r="Q147" i="1" s="1"/>
  <c r="Q159" i="1"/>
  <c r="Q161" i="1"/>
  <c r="Q168" i="1"/>
  <c r="Q175" i="1"/>
  <c r="Q177" i="1"/>
  <c r="Q180" i="1"/>
  <c r="Q182" i="1"/>
  <c r="Q188" i="1"/>
  <c r="Q187" i="1" s="1"/>
  <c r="E186" i="1"/>
  <c r="I186" i="1"/>
  <c r="M186" i="1"/>
  <c r="B186" i="1"/>
  <c r="Q201" i="1"/>
  <c r="E10" i="1"/>
  <c r="E9" i="1" s="1"/>
  <c r="I10" i="1"/>
  <c r="I9" i="1" s="1"/>
  <c r="M10" i="1"/>
  <c r="M9" i="1" s="1"/>
  <c r="P127" i="1"/>
  <c r="F142" i="1"/>
  <c r="J142" i="1"/>
  <c r="N142" i="1"/>
  <c r="Q192" i="1"/>
  <c r="F10" i="1"/>
  <c r="F9" i="1" s="1"/>
  <c r="J10" i="1"/>
  <c r="N10" i="1"/>
  <c r="N9" i="1" s="1"/>
  <c r="Q28" i="1"/>
  <c r="Q31" i="1"/>
  <c r="Q36" i="1"/>
  <c r="Q39" i="1"/>
  <c r="Q44" i="1"/>
  <c r="Q47" i="1"/>
  <c r="Q52" i="1"/>
  <c r="Q55" i="1"/>
  <c r="Q60" i="1"/>
  <c r="Q63" i="1"/>
  <c r="Q70" i="1"/>
  <c r="Q72" i="1"/>
  <c r="P74" i="1"/>
  <c r="D127" i="1"/>
  <c r="Q134" i="1"/>
  <c r="Q141" i="1"/>
  <c r="G9" i="1"/>
  <c r="B142" i="1"/>
  <c r="B9" i="1" s="1"/>
  <c r="Q151" i="1"/>
  <c r="Q153" i="1"/>
  <c r="Q160" i="1"/>
  <c r="Q167" i="1"/>
  <c r="Q169" i="1"/>
  <c r="Q176" i="1"/>
  <c r="Q181" i="1"/>
  <c r="Q178" i="1" s="1"/>
  <c r="Q211" i="1"/>
  <c r="Q208" i="1" s="1"/>
  <c r="P186" i="1"/>
  <c r="Q11" i="1"/>
  <c r="Q204" i="1"/>
  <c r="Q143" i="1"/>
  <c r="D26" i="1"/>
  <c r="Q76" i="1"/>
  <c r="Q74" i="1" s="1"/>
  <c r="Q129" i="1"/>
  <c r="D147" i="1"/>
  <c r="D142" i="1" s="1"/>
  <c r="D192" i="1"/>
  <c r="D186" i="1" s="1"/>
  <c r="Q198" i="1"/>
  <c r="Q196" i="1" s="1"/>
  <c r="Q186" i="1" s="1"/>
  <c r="Q142" i="1" l="1"/>
  <c r="D10" i="1"/>
  <c r="Q26" i="1"/>
  <c r="Q127" i="1"/>
  <c r="Q10" i="1" s="1"/>
  <c r="Q9" i="1" s="1"/>
  <c r="J9" i="1"/>
  <c r="P142" i="1"/>
  <c r="P10" i="1"/>
  <c r="P9" i="1" s="1"/>
  <c r="D9" i="1"/>
</calcChain>
</file>

<file path=xl/sharedStrings.xml><?xml version="1.0" encoding="utf-8"?>
<sst xmlns="http://schemas.openxmlformats.org/spreadsheetml/2006/main" count="231" uniqueCount="228">
  <si>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</si>
  <si>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</si>
  <si>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</si>
  <si>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</si>
  <si>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</si>
  <si>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</si>
  <si>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</si>
  <si>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</si>
  <si>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</si>
  <si>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</si>
  <si>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</si>
  <si>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</si>
  <si>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</si>
  <si>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</si>
  <si>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</si>
  <si>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</si>
  <si>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</si>
  <si>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</si>
  <si>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</si>
  <si>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</si>
  <si>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</si>
  <si>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</si>
  <si>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</si>
  <si>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</si>
  <si>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</si>
  <si>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</si>
  <si>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</si>
  <si>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</si>
  <si>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</si>
  <si>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</si>
  <si>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</si>
  <si>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</si>
  <si>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</si>
  <si>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</si>
  <si>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</si>
  <si>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</si>
  <si>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</si>
  <si>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</si>
  <si>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</si>
  <si>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</si>
  <si>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</si>
  <si>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</si>
  <si>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</si>
  <si>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</si>
  <si>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</si>
  <si>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</si>
  <si>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</si>
  <si>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</si>
  <si>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</si>
  <si>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</si>
  <si>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</si>
  <si>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</si>
  <si>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</si>
  <si>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</si>
  <si>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</si>
  <si>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</si>
  <si>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</si>
  <si>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</si>
  <si>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</si>
  <si>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</si>
  <si>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</si>
  <si>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</si>
  <si>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</si>
  <si>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</si>
  <si>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</si>
  <si>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</si>
  <si>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</si>
  <si>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</si>
  <si>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2.2.7.1.04-Mantenimiento y reparación de obras civíles en instalaciones varias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</si>
  <si>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</si>
  <si>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</si>
  <si>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</si>
  <si>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2.2.7.2.03-Mantenimiento u reparación equipo educacional</t>
  </si>
  <si>
    <t>2.2.7.2.04-Mantenimiento y reparación de equipos sanitarios y de laboratorio</t>
  </si>
  <si>
    <t>2.2.7.2.06-Mantenimiento y reparación de equipos de Transp., tracción y Elev.</t>
  </si>
  <si>
    <t>2.2.7.3.01-Servicios de mantenimientos, reparación, desmonte e instalación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</si>
  <si>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</si>
  <si>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</si>
  <si>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</si>
  <si>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</si>
  <si>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</si>
  <si>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2.2.8.7.01-Estudios de Ingeniería, arquitectura, invest. Y analisis de factivilidad</t>
  </si>
  <si>
    <t>2.2.8.7.02-Servicios juridicos</t>
  </si>
  <si>
    <t>2.2.8.7.04-Servicios de capacitación</t>
  </si>
  <si>
    <t>2.2.8.7.05-Servicios de ib¿nformática y sistemas de computarizados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</si>
  <si>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</si>
  <si>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</si>
  <si>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</si>
  <si>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</si>
  <si>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</si>
  <si>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</si>
  <si>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</si>
  <si>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</si>
  <si>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</si>
  <si>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</si>
  <si>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</si>
  <si>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</si>
  <si>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</si>
  <si>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</si>
  <si>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</si>
  <si>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</si>
  <si>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</si>
  <si>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</si>
  <si>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2.3.4.1.01-Productos medicinales para uso humano</t>
  </si>
  <si>
    <t>2.3.4.2.01-Productos medicinales para uso veterinario</t>
  </si>
  <si>
    <t>2.3.5.2.01-Artículos de cuero</t>
  </si>
  <si>
    <t>2.3.5.3.01-Llantas y neumáaticos</t>
  </si>
  <si>
    <t>2.3.5.4.01-Artículos de caucho</t>
  </si>
  <si>
    <t>2.3.5.5.01-Articulos de plasticos</t>
  </si>
  <si>
    <t>2.3.6.1.01-Productos de cemento</t>
  </si>
  <si>
    <t>2.3.6.1.02-Productos de cal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</si>
  <si>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</si>
  <si>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</si>
  <si>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</si>
  <si>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</si>
  <si>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</si>
  <si>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</si>
  <si>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</si>
  <si>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</si>
  <si>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</si>
  <si>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</si>
  <si>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</si>
  <si>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</si>
  <si>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</si>
  <si>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2.3.7.1.04-Gas GLP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</si>
  <si>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</si>
  <si>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</si>
  <si>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</si>
  <si>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</si>
  <si>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</si>
  <si>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</si>
  <si>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 lacas,barnices, diluyentes y absorbentes para pinturas</t>
  </si>
  <si>
    <t>2.3.9.1.01-Material de limpieza</t>
  </si>
  <si>
    <t>2.3.9.2.01-Utiles de escritotio, oficina infórmatica y enseñanzas</t>
  </si>
  <si>
    <t>2.3.9.3.01-Utiles menores quirurgicos</t>
  </si>
  <si>
    <t>2.3.9.5.01-Utiles de cocina y comedor</t>
  </si>
  <si>
    <t>2.3.9.6.01-Productos electricos y afines</t>
  </si>
  <si>
    <t>2.3.9.8.01-Otros repuestos y accesorios menores</t>
  </si>
  <si>
    <t>2.3.9.9.01-Productos y utiles varios</t>
  </si>
  <si>
    <t>2.3.9.9.02-Bonos para utiles diversos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</si>
  <si>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</si>
  <si>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</si>
  <si>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</si>
  <si>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</si>
  <si>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</si>
  <si>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</si>
  <si>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</si>
  <si>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</si>
  <si>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</si>
  <si>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</si>
  <si>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</si>
  <si>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</si>
  <si>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</si>
  <si>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</si>
  <si>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</si>
  <si>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</si>
  <si>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</si>
  <si>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</si>
  <si>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</si>
  <si>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</si>
  <si>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</si>
  <si>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</si>
  <si>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</si>
  <si>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</si>
  <si>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</si>
  <si>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</si>
  <si>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</si>
  <si>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2.6.3.2.01-Instrumental médico y de laboratorio</t>
  </si>
  <si>
    <t>2.6.3.3.01-Equipo veterianario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</si>
  <si>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</si>
  <si>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</si>
  <si>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</si>
  <si>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</si>
  <si>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</si>
  <si>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</si>
  <si>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</si>
  <si>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</si>
  <si>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</si>
  <si>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</si>
  <si>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maquinas -herramientas</t>
  </si>
  <si>
    <t>2.6.6.2.01-Equipos de seguridad</t>
  </si>
  <si>
    <t>2.6.8.3.01-Programa de informática</t>
  </si>
  <si>
    <t>2.6.8.8.01-Informaticas</t>
  </si>
  <si>
    <t>2.6.8.8.03-Industriales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</si>
  <si>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</si>
  <si>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</si>
  <si>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residenciles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</si>
  <si>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</si>
  <si>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</si>
  <si>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</si>
  <si>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</si>
  <si>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Corrientes+ Gastos Capital)</t>
  </si>
  <si>
    <t>FONDO 1972-INSTITUTO DEL TABACO (INTABACO)</t>
  </si>
  <si>
    <t xml:space="preserve">FONDO 1973-CONSEJO NAC. DE LA REGLAMENTACION LECHERA  </t>
  </si>
  <si>
    <t>FONDO 0100- PRESIDENCIA MINISTERIO DE AGRICULTURA</t>
  </si>
  <si>
    <t>FONDO 5011- PRESIDENCIA MINISTERIO DE AGRICULTURA</t>
  </si>
  <si>
    <t>FONDO 5010-INSTITUTO DE ESTABILIACION DE PRECIOS INESPRE</t>
  </si>
  <si>
    <t>FONDO PRESIDENCIA INSTITUTO AGRARIO DOMINICANO (INTABACO)</t>
  </si>
  <si>
    <t>FONDO PRESIDENCIA INSTITUTO AGRARIO DOMINICANO (IAD)</t>
  </si>
  <si>
    <t>D) PROYECTOS EN EJECUCION</t>
  </si>
  <si>
    <t>PROY.-05MEJORAM. DE LA SANIDAD E INOC. AGROALIM. EN LA REP.DOM. (PATCA III)</t>
  </si>
  <si>
    <t xml:space="preserve">                RECURSOS NACIONALES</t>
  </si>
  <si>
    <t xml:space="preserve">  F-6085 - RECURSOS EXTERNOS   (PATCA III)</t>
  </si>
  <si>
    <t>PROY.-05MEJORAM. DE APOYO A LA INNOV. TECNOLOGICA AGROPEC. EN LA REP.DOM. PATCA II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</si>
  <si>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</si>
  <si>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</si>
  <si>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</si>
  <si>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</si>
  <si>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</si>
  <si>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</si>
  <si>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</si>
  <si>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FORTALECIMIENTO DE LAS CAPACIDADES PARA LA GESTION INTEGRAL DEL RIESGO EN EL SECTOR AGROP. EN LA REP. DOM.</t>
  </si>
  <si>
    <t xml:space="preserve">          F-0900-RECURSOS EXTERNOS</t>
  </si>
  <si>
    <t xml:space="preserve">          F-0717-RECURSOS EXTERNOS</t>
  </si>
  <si>
    <t>CAPACITACION PARA LA APLICACIÓN DE BUENAS PRACTICAS DE COSECHA DEY POSTCOSECHA EN LOS CLUSTERRES DE AGRUACATE, MANGO Y BANANO EN SAN CRISTOBAL , PERAVIA Y AZUA</t>
  </si>
  <si>
    <t xml:space="preserve">         F-0717-RECURSOS EXTERNOS</t>
  </si>
  <si>
    <t>E) RECURSOS EXTERNOS</t>
  </si>
  <si>
    <t>2083-INSTITUTO AGRARIO DOMINICANO (IAD)</t>
  </si>
  <si>
    <t>0717-INSTITUTO DE INVESTIGACIONES AGROPECUARIAS Y FORESTALES (IDIAF)</t>
  </si>
  <si>
    <t>6027-PLAN SIERRA (DONACION EXTERNA)</t>
  </si>
  <si>
    <t>F)-0814-Apoyo Presupuestario (Recursos Externos)</t>
  </si>
  <si>
    <t>4.2.1.1.03-Disminución de cuentas por pagar de corto plazo deuda administrativa</t>
  </si>
  <si>
    <t>4.2.2.9.01-Disminucion de otros pasivos internos de largo plazo  (INTABACO)</t>
  </si>
  <si>
    <t>4.2.1.1.05-Disminucion de ctas. Por pagar internas de corto plazo sentencias condenatorias</t>
  </si>
  <si>
    <t>"Año del Desarrollo Agroforestal"</t>
  </si>
  <si>
    <t>MODIFICACIONES PRESUPUESTARIAS</t>
  </si>
  <si>
    <t>NOVIEMBRE</t>
  </si>
  <si>
    <t>EJECUCIÓN PRESUPUESTARIA CORRESPONDIENTE AL MES DE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</si>
</sst>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7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theme="3"/>
      <name val="Arial"/>
      <family val="2"/>
    </font>
    <font>
      <b/>
      <i/>
      <sz val="10"/>
      <color theme="4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 applyProtection="1">
      <alignment horizontal="center"/>
    </xf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164" fontId="3" fillId="0" borderId="13" xfId="1" applyNumberFormat="1" applyFont="1" applyBorder="1" applyProtection="1"/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4" fontId="3" fillId="0" borderId="11" xfId="1" applyNumberFormat="1" applyFont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43" fontId="0" fillId="0" borderId="0" xfId="1" applyFont="1"/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15" xfId="1" applyNumberFormat="1" applyFont="1" applyBorder="1" applyProtection="1"/>
    <xf numFmtId="4" fontId="6" fillId="0" borderId="4" xfId="1" applyNumberFormat="1" applyFont="1" applyBorder="1" applyProtection="1"/>
    <xf numFmtId="37" fontId="0" fillId="0" borderId="0" xfId="0" applyNumberFormat="1" applyBorder="1" applyProtection="1"/>
    <xf numFmtId="4" fontId="6" fillId="0" borderId="0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4" fontId="6" fillId="0" borderId="11" xfId="1" applyNumberFormat="1" applyFont="1" applyBorder="1" applyProtection="1"/>
    <xf numFmtId="0" fontId="5" fillId="0" borderId="12" xfId="0" applyFont="1" applyBorder="1" applyAlignment="1">
      <alignment horizontal="left"/>
    </xf>
    <xf numFmtId="43" fontId="0" fillId="0" borderId="0" xfId="1" applyFont="1" applyProtection="1"/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6" xfId="0" applyFont="1" applyFill="1" applyBorder="1"/>
    <xf numFmtId="0" fontId="6" fillId="0" borderId="16" xfId="0" applyFont="1" applyBorder="1"/>
    <xf numFmtId="0" fontId="6" fillId="0" borderId="16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6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left"/>
    </xf>
    <xf numFmtId="0" fontId="3" fillId="0" borderId="17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0" fontId="3" fillId="0" borderId="18" xfId="0" applyFont="1" applyBorder="1"/>
    <xf numFmtId="4" fontId="3" fillId="0" borderId="19" xfId="1" applyNumberFormat="1" applyFont="1" applyBorder="1"/>
    <xf numFmtId="39" fontId="3" fillId="0" borderId="19" xfId="1" applyNumberFormat="1" applyFont="1" applyBorder="1" applyProtection="1"/>
    <xf numFmtId="4" fontId="3" fillId="0" borderId="20" xfId="1" applyNumberFormat="1" applyFont="1" applyBorder="1"/>
    <xf numFmtId="3" fontId="3" fillId="0" borderId="21" xfId="0" applyNumberFormat="1" applyFont="1" applyBorder="1" applyAlignment="1" applyProtection="1">
      <alignment horizontal="left"/>
    </xf>
    <xf numFmtId="4" fontId="3" fillId="0" borderId="22" xfId="1" applyNumberFormat="1" applyFont="1" applyBorder="1" applyProtection="1"/>
    <xf numFmtId="39" fontId="3" fillId="0" borderId="22" xfId="1" applyNumberFormat="1" applyFont="1" applyBorder="1" applyProtection="1"/>
    <xf numFmtId="4" fontId="3" fillId="0" borderId="23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4" xfId="0" applyFont="1" applyBorder="1"/>
    <xf numFmtId="4" fontId="3" fillId="0" borderId="6" xfId="1" applyNumberFormat="1" applyFont="1" applyBorder="1"/>
    <xf numFmtId="4" fontId="6" fillId="0" borderId="15" xfId="1" applyNumberFormat="1" applyFont="1" applyBorder="1"/>
    <xf numFmtId="49" fontId="6" fillId="0" borderId="16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 applyProtection="1"/>
    <xf numFmtId="4" fontId="6" fillId="3" borderId="15" xfId="1" applyNumberFormat="1" applyFont="1" applyFill="1" applyBorder="1"/>
    <xf numFmtId="4" fontId="0" fillId="0" borderId="0" xfId="0" applyNumberFormat="1"/>
    <xf numFmtId="0" fontId="3" fillId="0" borderId="24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4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6" xfId="0" applyFont="1" applyFill="1" applyBorder="1"/>
    <xf numFmtId="4" fontId="6" fillId="0" borderId="6" xfId="0" applyNumberFormat="1" applyFont="1" applyBorder="1"/>
    <xf numFmtId="4" fontId="6" fillId="0" borderId="0" xfId="0" applyNumberFormat="1" applyFont="1" applyBorder="1"/>
    <xf numFmtId="43" fontId="3" fillId="0" borderId="13" xfId="1" applyFont="1" applyBorder="1" applyProtection="1"/>
    <xf numFmtId="43" fontId="3" fillId="0" borderId="25" xfId="1" applyFont="1" applyBorder="1" applyProtection="1"/>
    <xf numFmtId="43" fontId="3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43" fontId="8" fillId="0" borderId="13" xfId="1" applyFont="1" applyBorder="1" applyProtection="1"/>
    <xf numFmtId="43" fontId="8" fillId="0" borderId="25" xfId="1" applyFont="1" applyBorder="1" applyProtection="1"/>
    <xf numFmtId="43" fontId="8" fillId="0" borderId="14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/>
    <xf numFmtId="43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43" fontId="6" fillId="0" borderId="6" xfId="1" applyFont="1" applyBorder="1" applyProtection="1"/>
    <xf numFmtId="43" fontId="6" fillId="0" borderId="15" xfId="1" applyFont="1" applyBorder="1" applyProtection="1"/>
    <xf numFmtId="0" fontId="8" fillId="0" borderId="26" xfId="0" applyFont="1" applyFill="1" applyBorder="1" applyAlignment="1" applyProtection="1">
      <alignment horizontal="left" wrapText="1"/>
    </xf>
    <xf numFmtId="43" fontId="9" fillId="0" borderId="6" xfId="1" applyFont="1" applyBorder="1" applyProtection="1"/>
    <xf numFmtId="43" fontId="10" fillId="0" borderId="6" xfId="1" applyFont="1" applyBorder="1" applyProtection="1"/>
    <xf numFmtId="43" fontId="10" fillId="0" borderId="15" xfId="1" applyFont="1" applyBorder="1" applyProtection="1"/>
    <xf numFmtId="39" fontId="6" fillId="0" borderId="13" xfId="0" applyNumberFormat="1" applyFont="1" applyBorder="1" applyProtection="1"/>
    <xf numFmtId="43" fontId="6" fillId="0" borderId="25" xfId="1" applyFont="1" applyBorder="1" applyProtection="1"/>
    <xf numFmtId="0" fontId="6" fillId="0" borderId="26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43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43" fontId="6" fillId="0" borderId="13" xfId="1" applyFont="1" applyBorder="1"/>
    <xf numFmtId="0" fontId="0" fillId="0" borderId="13" xfId="0" applyBorder="1"/>
    <xf numFmtId="0" fontId="6" fillId="0" borderId="26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43" fontId="6" fillId="0" borderId="10" xfId="1" applyFont="1" applyBorder="1"/>
    <xf numFmtId="0" fontId="0" fillId="0" borderId="10" xfId="0" applyBorder="1"/>
    <xf numFmtId="0" fontId="0" fillId="0" borderId="6" xfId="0" applyBorder="1"/>
    <xf numFmtId="0" fontId="0" fillId="0" borderId="15" xfId="0" applyBorder="1"/>
    <xf numFmtId="4" fontId="8" fillId="0" borderId="13" xfId="0" applyNumberFormat="1" applyFont="1" applyBorder="1"/>
    <xf numFmtId="43" fontId="8" fillId="0" borderId="13" xfId="1" applyFont="1" applyBorder="1"/>
    <xf numFmtId="4" fontId="8" fillId="0" borderId="13" xfId="1" applyNumberFormat="1" applyFont="1" applyBorder="1" applyProtection="1"/>
    <xf numFmtId="0" fontId="2" fillId="0" borderId="13" xfId="0" applyFont="1" applyBorder="1"/>
    <xf numFmtId="0" fontId="0" fillId="0" borderId="27" xfId="0" applyBorder="1"/>
    <xf numFmtId="4" fontId="8" fillId="0" borderId="10" xfId="0" applyNumberFormat="1" applyFont="1" applyBorder="1"/>
    <xf numFmtId="43" fontId="11" fillId="0" borderId="10" xfId="1" applyFont="1" applyBorder="1"/>
    <xf numFmtId="4" fontId="8" fillId="0" borderId="10" xfId="1" applyNumberFormat="1" applyFont="1" applyBorder="1" applyProtection="1"/>
    <xf numFmtId="4" fontId="6" fillId="0" borderId="27" xfId="1" applyNumberFormat="1" applyFont="1" applyBorder="1" applyProtection="1"/>
    <xf numFmtId="43" fontId="6" fillId="0" borderId="6" xfId="1" applyFont="1" applyBorder="1"/>
    <xf numFmtId="0" fontId="8" fillId="0" borderId="12" xfId="0" applyFont="1" applyBorder="1"/>
    <xf numFmtId="0" fontId="6" fillId="0" borderId="28" xfId="0" applyFont="1" applyBorder="1"/>
    <xf numFmtId="43" fontId="9" fillId="0" borderId="13" xfId="1" applyFont="1" applyBorder="1" applyProtection="1"/>
    <xf numFmtId="43" fontId="10" fillId="0" borderId="10" xfId="1" applyFont="1" applyBorder="1" applyProtection="1"/>
    <xf numFmtId="43" fontId="12" fillId="0" borderId="15" xfId="1" applyFont="1" applyBorder="1"/>
    <xf numFmtId="0" fontId="8" fillId="0" borderId="29" xfId="0" applyFont="1" applyBorder="1"/>
    <xf numFmtId="43" fontId="6" fillId="0" borderId="1" xfId="1" applyFont="1" applyBorder="1"/>
    <xf numFmtId="0" fontId="0" fillId="0" borderId="1" xfId="0" applyBorder="1"/>
    <xf numFmtId="43" fontId="6" fillId="0" borderId="30" xfId="1" applyFont="1" applyBorder="1"/>
    <xf numFmtId="43" fontId="6" fillId="0" borderId="25" xfId="1" applyFont="1" applyBorder="1"/>
    <xf numFmtId="4" fontId="6" fillId="0" borderId="25" xfId="1" applyNumberFormat="1" applyFont="1" applyBorder="1" applyProtection="1"/>
    <xf numFmtId="0" fontId="6" fillId="0" borderId="29" xfId="0" applyFont="1" applyFill="1" applyBorder="1"/>
    <xf numFmtId="4" fontId="0" fillId="0" borderId="13" xfId="0" applyNumberFormat="1" applyBorder="1"/>
    <xf numFmtId="0" fontId="0" fillId="0" borderId="25" xfId="0" applyBorder="1"/>
    <xf numFmtId="4" fontId="2" fillId="0" borderId="13" xfId="0" applyNumberFormat="1" applyFont="1" applyBorder="1"/>
    <xf numFmtId="0" fontId="0" fillId="0" borderId="30" xfId="0" applyBorder="1"/>
    <xf numFmtId="4" fontId="0" fillId="0" borderId="0" xfId="0" applyNumberFormat="1" applyBorder="1"/>
    <xf numFmtId="0" fontId="0" fillId="0" borderId="0" xfId="0" applyBorder="1"/>
    <xf numFmtId="43" fontId="0" fillId="0" borderId="0" xfId="0" applyNumberFormat="1"/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6" fillId="4" borderId="2" xfId="0" applyFont="1" applyFill="1" applyBorder="1" applyAlignment="1" applyProtection="1">
      <alignment horizontal="left"/>
    </xf>
    <xf numFmtId="37" fontId="16" fillId="4" borderId="3" xfId="0" applyNumberFormat="1" applyFont="1" applyFill="1" applyBorder="1" applyAlignment="1" applyProtection="1">
      <alignment horizontal="center"/>
    </xf>
    <xf numFmtId="37" fontId="2" fillId="4" borderId="3" xfId="0" applyNumberFormat="1" applyFont="1" applyFill="1" applyBorder="1" applyAlignment="1" applyProtection="1">
      <alignment horizontal="center" vertical="center" wrapText="1"/>
    </xf>
    <xf numFmtId="37" fontId="16" fillId="4" borderId="4" xfId="0" applyNumberFormat="1" applyFont="1" applyFill="1" applyBorder="1" applyAlignment="1" applyProtection="1">
      <alignment horizontal="center"/>
    </xf>
    <xf numFmtId="0" fontId="16" fillId="4" borderId="5" xfId="0" applyFont="1" applyFill="1" applyBorder="1" applyAlignment="1" applyProtection="1">
      <alignment horizontal="left"/>
    </xf>
    <xf numFmtId="37" fontId="16" fillId="4" borderId="6" xfId="0" applyNumberFormat="1" applyFont="1" applyFill="1" applyBorder="1" applyAlignment="1" applyProtection="1">
      <alignment horizontal="center"/>
    </xf>
    <xf numFmtId="37" fontId="16" fillId="4" borderId="6" xfId="0" applyNumberFormat="1" applyFont="1" applyFill="1" applyBorder="1" applyAlignment="1" applyProtection="1">
      <alignment horizontal="center" vertical="center" wrapText="1"/>
    </xf>
    <xf numFmtId="37" fontId="2" fillId="4" borderId="6" xfId="0" applyNumberFormat="1" applyFont="1" applyFill="1" applyBorder="1" applyAlignment="1" applyProtection="1">
      <alignment horizontal="center"/>
    </xf>
    <xf numFmtId="37" fontId="16" fillId="4" borderId="7" xfId="0" applyNumberFormat="1" applyFont="1" applyFill="1" applyBorder="1" applyAlignment="1" applyProtection="1">
      <alignment horizontal="center"/>
    </xf>
    <xf numFmtId="0" fontId="16" fillId="4" borderId="8" xfId="0" applyFont="1" applyFill="1" applyBorder="1" applyAlignment="1" applyProtection="1">
      <alignment horizontal="left"/>
    </xf>
    <xf numFmtId="37" fontId="16" fillId="4" borderId="9" xfId="0" applyNumberFormat="1" applyFont="1" applyFill="1" applyBorder="1" applyAlignment="1" applyProtection="1">
      <alignment horizontal="center"/>
    </xf>
    <xf numFmtId="37" fontId="16" fillId="4" borderId="9" xfId="0" applyNumberFormat="1" applyFont="1" applyFill="1" applyBorder="1" applyAlignment="1" applyProtection="1">
      <alignment horizontal="center" vertical="center" wrapText="1"/>
    </xf>
    <xf numFmtId="37" fontId="16" fillId="4" borderId="11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9"/>
  <sheetViews>
    <sheetView tabSelected="1" workbookViewId="0">
      <selection activeCell="A5" sqref="A5:Q5"/>
    </sheetView>
  </sheetViews>
  <sheetFormatPr baseColWidth="10" defaultColWidth="9.140625" defaultRowHeight="12.75" x14ac:dyDescent="0.2"/>
  <cols>
    <col min="1" max="1" width="77.140625" customWidth="1"/>
    <col min="2" max="2" width="19" customWidth="1"/>
    <col min="3" max="3" width="17.85546875" customWidth="1"/>
    <col min="4" max="4" width="19.42578125" customWidth="1"/>
    <col min="5" max="5" width="14.42578125" customWidth="1"/>
    <col min="6" max="15" width="15.7109375" customWidth="1"/>
    <col min="16" max="16" width="16.28515625" customWidth="1"/>
    <col min="17" max="17" width="16.42578125" customWidth="1"/>
    <col min="18" max="18" width="16.28515625" customWidth="1"/>
    <col min="19" max="19" width="15.5703125" customWidth="1"/>
    <col min="20" max="20" width="14.42578125" customWidth="1"/>
    <col min="21" max="21" width="15.5703125" customWidth="1"/>
    <col min="22" max="22" width="1.85546875" customWidth="1"/>
    <col min="23" max="23" width="15.5703125" customWidth="1"/>
    <col min="24" max="24" width="1.85546875" customWidth="1"/>
    <col min="25" max="25" width="19" customWidth="1"/>
    <col min="26" max="26" width="1.85546875" customWidth="1"/>
    <col min="27" max="33" width="15.5703125" customWidth="1"/>
  </cols>
  <sheetData>
    <row r="1" spans="1:31" ht="15.75" x14ac:dyDescent="0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31" ht="15" x14ac:dyDescent="0.2">
      <c r="A2" s="133" t="s">
        <v>224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31" ht="15.75" x14ac:dyDescent="0.25">
      <c r="A3" s="134"/>
      <c r="B3" s="134"/>
      <c r="C3" s="134"/>
      <c r="D3" s="134"/>
      <c r="E3" s="134"/>
      <c r="F3" s="134"/>
      <c r="G3" s="134"/>
      <c r="H3" s="1"/>
      <c r="I3" s="1"/>
    </row>
    <row r="4" spans="1:31" ht="15" x14ac:dyDescent="0.25">
      <c r="A4" s="135" t="s">
        <v>227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31" ht="16.5" thickBot="1" x14ac:dyDescent="0.3">
      <c r="A5" s="136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31" x14ac:dyDescent="0.2">
      <c r="A6" s="137" t="s">
        <v>0</v>
      </c>
      <c r="B6" s="138" t="s">
        <v>3</v>
      </c>
      <c r="C6" s="139" t="s">
        <v>225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40" t="s">
        <v>4</v>
      </c>
    </row>
    <row r="7" spans="1:31" x14ac:dyDescent="0.2">
      <c r="A7" s="141" t="s">
        <v>5</v>
      </c>
      <c r="B7" s="142" t="s">
        <v>6</v>
      </c>
      <c r="C7" s="143"/>
      <c r="D7" s="142" t="s">
        <v>4</v>
      </c>
      <c r="E7" s="142" t="s">
        <v>7</v>
      </c>
      <c r="F7" s="144" t="s">
        <v>8</v>
      </c>
      <c r="G7" s="144" t="s">
        <v>9</v>
      </c>
      <c r="H7" s="144" t="s">
        <v>10</v>
      </c>
      <c r="I7" s="144" t="s">
        <v>11</v>
      </c>
      <c r="J7" s="144" t="s">
        <v>12</v>
      </c>
      <c r="K7" s="144" t="s">
        <v>13</v>
      </c>
      <c r="L7" s="144" t="s">
        <v>14</v>
      </c>
      <c r="M7" s="144" t="s">
        <v>15</v>
      </c>
      <c r="N7" s="144" t="s">
        <v>16</v>
      </c>
      <c r="O7" s="144" t="s">
        <v>226</v>
      </c>
      <c r="P7" s="142" t="s">
        <v>17</v>
      </c>
      <c r="Q7" s="145" t="s">
        <v>18</v>
      </c>
    </row>
    <row r="8" spans="1:31" ht="13.5" thickBot="1" x14ac:dyDescent="0.25">
      <c r="A8" s="146"/>
      <c r="B8" s="147" t="s">
        <v>19</v>
      </c>
      <c r="C8" s="148"/>
      <c r="D8" s="147" t="s">
        <v>6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 t="s">
        <v>20</v>
      </c>
      <c r="Q8" s="149" t="s">
        <v>21</v>
      </c>
    </row>
    <row r="9" spans="1:31" ht="13.5" thickBot="1" x14ac:dyDescent="0.25">
      <c r="A9" s="3" t="s">
        <v>22</v>
      </c>
      <c r="B9" s="4">
        <f t="shared" ref="B9:Q9" si="0">+B10+B142+B178+B186+B204+B208</f>
        <v>11181922587</v>
      </c>
      <c r="C9" s="5">
        <f t="shared" si="0"/>
        <v>1289935152</v>
      </c>
      <c r="D9" s="5">
        <f t="shared" si="0"/>
        <v>12471857739</v>
      </c>
      <c r="E9" s="6">
        <f t="shared" si="0"/>
        <v>605613720.20000005</v>
      </c>
      <c r="F9" s="6">
        <f t="shared" si="0"/>
        <v>759227319.16799998</v>
      </c>
      <c r="G9" s="6">
        <f t="shared" si="0"/>
        <v>1100283025.04</v>
      </c>
      <c r="H9" s="6">
        <f t="shared" si="0"/>
        <v>814200385.6099999</v>
      </c>
      <c r="I9" s="6">
        <f t="shared" si="0"/>
        <v>1070536435.7700002</v>
      </c>
      <c r="J9" s="6">
        <f t="shared" si="0"/>
        <v>793377273.5</v>
      </c>
      <c r="K9" s="6">
        <f t="shared" si="0"/>
        <v>1153217162.73</v>
      </c>
      <c r="L9" s="6">
        <f t="shared" si="0"/>
        <v>874492320.56000006</v>
      </c>
      <c r="M9" s="6">
        <f t="shared" si="0"/>
        <v>1030697339.5400001</v>
      </c>
      <c r="N9" s="6">
        <f t="shared" si="0"/>
        <v>814981873.69000006</v>
      </c>
      <c r="O9" s="6">
        <f t="shared" si="0"/>
        <v>1263703832.49</v>
      </c>
      <c r="P9" s="5">
        <f t="shared" si="0"/>
        <v>10280330688.298</v>
      </c>
      <c r="Q9" s="7">
        <f t="shared" si="0"/>
        <v>2191527050.7019997</v>
      </c>
      <c r="R9" s="2"/>
      <c r="S9" s="2"/>
      <c r="T9" s="2"/>
      <c r="AE9" s="2"/>
    </row>
    <row r="10" spans="1:31" ht="13.5" thickBot="1" x14ac:dyDescent="0.25">
      <c r="A10" s="3" t="s">
        <v>23</v>
      </c>
      <c r="B10" s="5">
        <f t="shared" ref="B10:Q10" si="1">+B11+B26+B74+B127</f>
        <v>7039020942</v>
      </c>
      <c r="C10" s="8">
        <f t="shared" si="1"/>
        <v>132640327.83999997</v>
      </c>
      <c r="D10" s="8">
        <f t="shared" si="1"/>
        <v>7171661269.8400002</v>
      </c>
      <c r="E10" s="5">
        <f t="shared" si="1"/>
        <v>558450256.80000007</v>
      </c>
      <c r="F10" s="5">
        <f t="shared" si="1"/>
        <v>519719776.588</v>
      </c>
      <c r="G10" s="5">
        <f t="shared" si="1"/>
        <v>635193357.76999998</v>
      </c>
      <c r="H10" s="5">
        <f t="shared" si="1"/>
        <v>512991390.90999997</v>
      </c>
      <c r="I10" s="5">
        <f t="shared" si="1"/>
        <v>586936627.62000012</v>
      </c>
      <c r="J10" s="5">
        <f t="shared" si="1"/>
        <v>566081216.54999995</v>
      </c>
      <c r="K10" s="5">
        <f t="shared" si="1"/>
        <v>595912232.70000005</v>
      </c>
      <c r="L10" s="5">
        <f t="shared" si="1"/>
        <v>602942971.17000008</v>
      </c>
      <c r="M10" s="5">
        <f t="shared" si="1"/>
        <v>617695819.51999998</v>
      </c>
      <c r="N10" s="5">
        <f t="shared" si="1"/>
        <v>561264131.73000002</v>
      </c>
      <c r="O10" s="5">
        <f t="shared" si="1"/>
        <v>937490544.81999993</v>
      </c>
      <c r="P10" s="5">
        <f t="shared" si="1"/>
        <v>6694678326.1779995</v>
      </c>
      <c r="Q10" s="9">
        <f t="shared" si="1"/>
        <v>476982943.662</v>
      </c>
      <c r="U10" s="2"/>
    </row>
    <row r="11" spans="1:31" ht="15" thickBot="1" x14ac:dyDescent="0.25">
      <c r="A11" s="10" t="s">
        <v>24</v>
      </c>
      <c r="B11" s="5">
        <f t="shared" ref="B11:Q11" si="2">SUM(B12:B25)</f>
        <v>1923896072</v>
      </c>
      <c r="C11" s="8">
        <f t="shared" si="2"/>
        <v>205856420.75</v>
      </c>
      <c r="D11" s="5">
        <f t="shared" si="2"/>
        <v>2129752492.75</v>
      </c>
      <c r="E11" s="5">
        <f t="shared" si="2"/>
        <v>150036794.85999998</v>
      </c>
      <c r="F11" s="5">
        <f t="shared" si="2"/>
        <v>137113148.87</v>
      </c>
      <c r="G11" s="5">
        <f t="shared" si="2"/>
        <v>179147351.40000001</v>
      </c>
      <c r="H11" s="5">
        <f t="shared" si="2"/>
        <v>146436437.52000001</v>
      </c>
      <c r="I11" s="5">
        <f t="shared" si="2"/>
        <v>151851465.58000001</v>
      </c>
      <c r="J11" s="5">
        <f t="shared" si="2"/>
        <v>182951137.70999998</v>
      </c>
      <c r="K11" s="5">
        <f t="shared" si="2"/>
        <v>192496552.20999998</v>
      </c>
      <c r="L11" s="5">
        <f t="shared" si="2"/>
        <v>202795182.09</v>
      </c>
      <c r="M11" s="5">
        <f t="shared" si="2"/>
        <v>188566225.35999998</v>
      </c>
      <c r="N11" s="5">
        <f t="shared" si="2"/>
        <v>188002579.56</v>
      </c>
      <c r="O11" s="5">
        <f t="shared" si="2"/>
        <v>322884973.72999996</v>
      </c>
      <c r="P11" s="5">
        <f t="shared" si="2"/>
        <v>2042281848.8900003</v>
      </c>
      <c r="Q11" s="9">
        <f t="shared" si="2"/>
        <v>87470643.860000044</v>
      </c>
      <c r="R11" s="11"/>
    </row>
    <row r="12" spans="1:31" x14ac:dyDescent="0.2">
      <c r="A12" s="12" t="s">
        <v>25</v>
      </c>
      <c r="B12" s="13">
        <v>1315473469</v>
      </c>
      <c r="C12" s="14">
        <v>112219357.01000001</v>
      </c>
      <c r="D12" s="15">
        <f t="shared" ref="D12:D80" si="3">+B12+C12</f>
        <v>1427692826.01</v>
      </c>
      <c r="E12" s="15">
        <v>107474646.17</v>
      </c>
      <c r="F12" s="15">
        <v>107393871.56999999</v>
      </c>
      <c r="G12" s="16">
        <v>107383989.06</v>
      </c>
      <c r="H12" s="16">
        <v>107330766.09999999</v>
      </c>
      <c r="I12" s="16">
        <v>107354016.69</v>
      </c>
      <c r="J12" s="16">
        <v>132472522.89</v>
      </c>
      <c r="K12" s="16">
        <v>143769991.44999999</v>
      </c>
      <c r="L12" s="16">
        <v>141997517.97999999</v>
      </c>
      <c r="M12" s="16">
        <v>140407828</v>
      </c>
      <c r="N12" s="16">
        <v>140366032.66</v>
      </c>
      <c r="O12" s="16">
        <v>141610212.78</v>
      </c>
      <c r="P12" s="16">
        <f>SUM(E12:O12)</f>
        <v>1377561395.3499999</v>
      </c>
      <c r="Q12" s="17">
        <f t="shared" ref="Q12:Q25" si="4">+D12-P12</f>
        <v>50131430.660000086</v>
      </c>
      <c r="R12" s="18"/>
      <c r="S12" s="19"/>
      <c r="T12" s="2"/>
      <c r="AE12" s="2"/>
    </row>
    <row r="13" spans="1:31" x14ac:dyDescent="0.2">
      <c r="A13" s="12" t="s">
        <v>26</v>
      </c>
      <c r="B13" s="13">
        <v>6360000</v>
      </c>
      <c r="C13" s="14"/>
      <c r="D13" s="15">
        <f t="shared" si="3"/>
        <v>6360000</v>
      </c>
      <c r="E13" s="15">
        <v>5715000</v>
      </c>
      <c r="F13" s="15">
        <v>719500</v>
      </c>
      <c r="G13" s="16">
        <v>1009000</v>
      </c>
      <c r="H13" s="16">
        <v>1799166.67</v>
      </c>
      <c r="I13" s="16">
        <v>587000</v>
      </c>
      <c r="J13" s="16">
        <v>3832333.33</v>
      </c>
      <c r="K13" s="16">
        <v>1366000</v>
      </c>
      <c r="L13" s="16">
        <v>1873000</v>
      </c>
      <c r="M13" s="16">
        <v>1748000</v>
      </c>
      <c r="N13" s="16">
        <v>1238000</v>
      </c>
      <c r="O13" s="16">
        <v>713000</v>
      </c>
      <c r="P13" s="16">
        <f t="shared" ref="P13:P25" si="5">SUM(E13:O13)</f>
        <v>20600000</v>
      </c>
      <c r="Q13" s="20">
        <f t="shared" si="4"/>
        <v>-14240000</v>
      </c>
      <c r="R13" s="18"/>
      <c r="S13" s="19"/>
      <c r="T13" s="2"/>
      <c r="AE13" s="2"/>
    </row>
    <row r="14" spans="1:31" x14ac:dyDescent="0.2">
      <c r="A14" s="12" t="s">
        <v>27</v>
      </c>
      <c r="B14" s="13">
        <v>129090238</v>
      </c>
      <c r="C14" s="14"/>
      <c r="D14" s="15">
        <f t="shared" si="3"/>
        <v>129090238</v>
      </c>
      <c r="E14" s="15">
        <v>11195000</v>
      </c>
      <c r="F14" s="15">
        <v>3240000</v>
      </c>
      <c r="G14" s="16">
        <v>29996000</v>
      </c>
      <c r="H14" s="16">
        <v>11562500</v>
      </c>
      <c r="I14" s="16">
        <v>17938000</v>
      </c>
      <c r="J14" s="16">
        <v>15936000</v>
      </c>
      <c r="K14" s="16">
        <v>15177000</v>
      </c>
      <c r="L14" s="16">
        <v>15064000</v>
      </c>
      <c r="M14" s="16">
        <v>15064000</v>
      </c>
      <c r="N14" s="16">
        <v>15064000</v>
      </c>
      <c r="O14" s="16">
        <v>15064000</v>
      </c>
      <c r="P14" s="16">
        <f t="shared" si="5"/>
        <v>165300500</v>
      </c>
      <c r="Q14" s="20">
        <f t="shared" si="4"/>
        <v>-36210262</v>
      </c>
      <c r="R14" s="18"/>
      <c r="S14" s="19"/>
      <c r="T14" s="2"/>
      <c r="AE14" s="2"/>
    </row>
    <row r="15" spans="1:31" x14ac:dyDescent="0.2">
      <c r="A15" s="12" t="s">
        <v>28</v>
      </c>
      <c r="B15" s="13">
        <v>46000000</v>
      </c>
      <c r="C15" s="14"/>
      <c r="D15" s="15">
        <f t="shared" si="3"/>
        <v>46000000</v>
      </c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>
        <f t="shared" si="5"/>
        <v>0</v>
      </c>
      <c r="Q15" s="20">
        <f t="shared" si="4"/>
        <v>46000000</v>
      </c>
      <c r="R15" s="18"/>
      <c r="S15" s="19"/>
      <c r="T15" s="2"/>
      <c r="AE15" s="2"/>
    </row>
    <row r="16" spans="1:31" x14ac:dyDescent="0.2">
      <c r="A16" s="12" t="s">
        <v>29</v>
      </c>
      <c r="B16" s="13">
        <v>96982523</v>
      </c>
      <c r="C16" s="14">
        <v>-9957926</v>
      </c>
      <c r="D16" s="15">
        <f t="shared" si="3"/>
        <v>87024597</v>
      </c>
      <c r="E16" s="15">
        <v>7017600.9900000002</v>
      </c>
      <c r="F16" s="15">
        <v>7122400.3700000001</v>
      </c>
      <c r="G16" s="16">
        <v>7122400.3399999999</v>
      </c>
      <c r="H16" s="16">
        <v>7117282.8700000001</v>
      </c>
      <c r="I16" s="16">
        <v>7107047.8700000001</v>
      </c>
      <c r="J16" s="16">
        <v>7769330.7599999998</v>
      </c>
      <c r="K16" s="16">
        <v>7708100.9699999997</v>
      </c>
      <c r="L16" s="16">
        <v>7806897.3700000001</v>
      </c>
      <c r="M16" s="16">
        <v>7574267.8499999996</v>
      </c>
      <c r="N16" s="16">
        <v>7569150.3499999996</v>
      </c>
      <c r="O16" s="16">
        <v>7595284.7000000002</v>
      </c>
      <c r="P16" s="16">
        <f t="shared" si="5"/>
        <v>81509764.439999998</v>
      </c>
      <c r="Q16" s="20">
        <f t="shared" si="4"/>
        <v>5514832.5600000024</v>
      </c>
      <c r="R16" s="18"/>
      <c r="S16" s="19"/>
      <c r="T16" s="2"/>
      <c r="AE16" s="2"/>
    </row>
    <row r="17" spans="1:31" x14ac:dyDescent="0.2">
      <c r="A17" s="12" t="s">
        <v>30</v>
      </c>
      <c r="B17" s="13">
        <v>87887391</v>
      </c>
      <c r="C17" s="14">
        <v>60621224.450000003</v>
      </c>
      <c r="D17" s="15">
        <f t="shared" si="3"/>
        <v>148508615.44999999</v>
      </c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>
        <v>133925015.93000001</v>
      </c>
      <c r="P17" s="16">
        <f t="shared" si="5"/>
        <v>133925015.93000001</v>
      </c>
      <c r="Q17" s="20">
        <f t="shared" si="4"/>
        <v>14583599.519999981</v>
      </c>
      <c r="R17" s="18"/>
      <c r="S17" s="19"/>
      <c r="T17" s="2"/>
      <c r="AE17" s="2"/>
    </row>
    <row r="18" spans="1:31" x14ac:dyDescent="0.2">
      <c r="A18" s="12" t="s">
        <v>31</v>
      </c>
      <c r="B18" s="13">
        <v>6725795</v>
      </c>
      <c r="C18" s="14"/>
      <c r="D18" s="15">
        <f t="shared" si="3"/>
        <v>6725795</v>
      </c>
      <c r="E18" s="15"/>
      <c r="F18" s="15"/>
      <c r="G18" s="16"/>
      <c r="H18" s="16"/>
      <c r="I18" s="16"/>
      <c r="J18" s="16">
        <v>353353.99</v>
      </c>
      <c r="K18" s="16"/>
      <c r="L18" s="16"/>
      <c r="M18" s="16"/>
      <c r="N18" s="16"/>
      <c r="O18" s="16"/>
      <c r="P18" s="16">
        <f t="shared" si="5"/>
        <v>353353.99</v>
      </c>
      <c r="Q18" s="20">
        <f t="shared" si="4"/>
        <v>6372441.0099999998</v>
      </c>
      <c r="R18" s="18"/>
      <c r="S18" s="19"/>
      <c r="T18" s="2"/>
      <c r="AE18" s="2"/>
    </row>
    <row r="19" spans="1:31" x14ac:dyDescent="0.2">
      <c r="A19" s="12" t="s">
        <v>32</v>
      </c>
      <c r="B19" s="13">
        <v>6035346</v>
      </c>
      <c r="C19" s="14"/>
      <c r="D19" s="15">
        <f t="shared" si="3"/>
        <v>6035346</v>
      </c>
      <c r="E19" s="15">
        <v>341040.3</v>
      </c>
      <c r="F19" s="15">
        <v>341040.18</v>
      </c>
      <c r="G19" s="16">
        <v>341041</v>
      </c>
      <c r="H19" s="16">
        <v>341040.95</v>
      </c>
      <c r="I19" s="16">
        <v>341041.16</v>
      </c>
      <c r="J19" s="16">
        <v>341041.89</v>
      </c>
      <c r="K19" s="16">
        <v>341041.89</v>
      </c>
      <c r="L19" s="16">
        <v>341044</v>
      </c>
      <c r="M19" s="16">
        <v>341046.2</v>
      </c>
      <c r="N19" s="16">
        <v>341046.2</v>
      </c>
      <c r="O19" s="16">
        <v>341046.13</v>
      </c>
      <c r="P19" s="16">
        <f>SUM(E19:O19)</f>
        <v>3751469.9000000004</v>
      </c>
      <c r="Q19" s="20">
        <f t="shared" si="4"/>
        <v>2283876.0999999996</v>
      </c>
      <c r="R19" s="18"/>
      <c r="S19" s="19"/>
      <c r="T19" s="2"/>
      <c r="AE19" s="2"/>
    </row>
    <row r="20" spans="1:31" x14ac:dyDescent="0.2">
      <c r="A20" s="12" t="s">
        <v>33</v>
      </c>
      <c r="B20" s="13">
        <v>11722332</v>
      </c>
      <c r="C20" s="14"/>
      <c r="D20" s="15">
        <f t="shared" si="3"/>
        <v>11722332</v>
      </c>
      <c r="E20" s="15">
        <v>976858.83</v>
      </c>
      <c r="F20" s="15">
        <v>976858.83</v>
      </c>
      <c r="G20" s="16">
        <v>976858.83</v>
      </c>
      <c r="H20" s="16">
        <v>976858.83</v>
      </c>
      <c r="I20" s="16">
        <v>976858.83</v>
      </c>
      <c r="J20" s="16">
        <v>976858.83</v>
      </c>
      <c r="K20" s="16">
        <v>976858.83</v>
      </c>
      <c r="L20" s="16">
        <v>976858.83</v>
      </c>
      <c r="M20" s="16">
        <v>976858.83</v>
      </c>
      <c r="N20" s="16">
        <v>976858.83</v>
      </c>
      <c r="O20" s="16">
        <v>976858.83</v>
      </c>
      <c r="P20" s="16">
        <f t="shared" si="5"/>
        <v>10745447.129999999</v>
      </c>
      <c r="Q20" s="20">
        <f t="shared" si="4"/>
        <v>976884.87000000104</v>
      </c>
      <c r="R20" s="18"/>
      <c r="S20" s="19"/>
      <c r="T20" s="2"/>
      <c r="AE20" s="2"/>
    </row>
    <row r="21" spans="1:31" x14ac:dyDescent="0.2">
      <c r="A21" s="12" t="s">
        <v>34</v>
      </c>
      <c r="B21" s="13">
        <v>17578072</v>
      </c>
      <c r="C21" s="14"/>
      <c r="D21" s="15">
        <f t="shared" si="3"/>
        <v>17578072</v>
      </c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>
        <f t="shared" si="5"/>
        <v>0</v>
      </c>
      <c r="Q21" s="20">
        <f t="shared" si="4"/>
        <v>17578072</v>
      </c>
      <c r="R21" s="18"/>
      <c r="S21" s="19"/>
      <c r="T21" s="2"/>
      <c r="AE21" s="2"/>
    </row>
    <row r="22" spans="1:31" x14ac:dyDescent="0.2">
      <c r="A22" s="12" t="s">
        <v>35</v>
      </c>
      <c r="B22" s="13">
        <v>7696132</v>
      </c>
      <c r="C22" s="14"/>
      <c r="D22" s="15">
        <f t="shared" si="3"/>
        <v>7696132</v>
      </c>
      <c r="E22" s="15"/>
      <c r="F22" s="15"/>
      <c r="G22" s="16">
        <v>15000326.26</v>
      </c>
      <c r="H22" s="16"/>
      <c r="I22" s="16"/>
      <c r="J22" s="16"/>
      <c r="K22" s="16"/>
      <c r="L22" s="16">
        <v>12000000</v>
      </c>
      <c r="M22" s="16"/>
      <c r="N22" s="16"/>
      <c r="O22" s="16"/>
      <c r="P22" s="16">
        <f t="shared" si="5"/>
        <v>27000326.259999998</v>
      </c>
      <c r="Q22" s="20">
        <f t="shared" si="4"/>
        <v>-19304194.259999998</v>
      </c>
      <c r="R22" s="18"/>
      <c r="S22" s="19"/>
      <c r="T22" s="2"/>
      <c r="AE22" s="2"/>
    </row>
    <row r="23" spans="1:31" x14ac:dyDescent="0.2">
      <c r="A23" s="12" t="s">
        <v>36</v>
      </c>
      <c r="B23" s="13">
        <v>89628450</v>
      </c>
      <c r="C23" s="14">
        <v>33743443.289999999</v>
      </c>
      <c r="D23" s="15">
        <f t="shared" si="3"/>
        <v>123371893.28999999</v>
      </c>
      <c r="E23" s="15">
        <v>8027087.4500000002</v>
      </c>
      <c r="F23" s="15">
        <v>8028790.8099999996</v>
      </c>
      <c r="G23" s="16">
        <v>8028090.1299999999</v>
      </c>
      <c r="H23" s="16">
        <v>8023953.8200000003</v>
      </c>
      <c r="I23" s="16">
        <v>8244781.3600000003</v>
      </c>
      <c r="J23" s="16">
        <v>9871974.1400000006</v>
      </c>
      <c r="K23" s="16">
        <v>10738599.74</v>
      </c>
      <c r="L23" s="16">
        <v>10546364.93</v>
      </c>
      <c r="M23" s="16">
        <v>10415945.43</v>
      </c>
      <c r="N23" s="16">
        <v>10412619.310000001</v>
      </c>
      <c r="O23" s="16">
        <v>10510989.119999999</v>
      </c>
      <c r="P23" s="16">
        <f t="shared" si="5"/>
        <v>102849196.24000001</v>
      </c>
      <c r="Q23" s="20">
        <f t="shared" si="4"/>
        <v>20522697.049999982</v>
      </c>
      <c r="R23" s="18"/>
      <c r="S23" s="19"/>
      <c r="T23" s="2"/>
      <c r="U23" s="21"/>
      <c r="AE23" s="2"/>
    </row>
    <row r="24" spans="1:31" x14ac:dyDescent="0.2">
      <c r="A24" s="12" t="s">
        <v>37</v>
      </c>
      <c r="B24" s="13">
        <v>89644385</v>
      </c>
      <c r="C24" s="14">
        <v>7958086</v>
      </c>
      <c r="D24" s="15">
        <f t="shared" si="3"/>
        <v>97602471</v>
      </c>
      <c r="E24" s="15">
        <v>8120402.1299999999</v>
      </c>
      <c r="F24" s="15">
        <v>8122107.9400000004</v>
      </c>
      <c r="G24" s="16">
        <v>8121406.2999999998</v>
      </c>
      <c r="H24" s="16">
        <v>8117264.1500000004</v>
      </c>
      <c r="I24" s="16">
        <v>8121244.1299999999</v>
      </c>
      <c r="J24" s="16">
        <v>9941630.6300000008</v>
      </c>
      <c r="K24" s="16">
        <v>10753945.630000001</v>
      </c>
      <c r="L24" s="16">
        <v>10626358.640000001</v>
      </c>
      <c r="M24" s="16">
        <v>10501239.82</v>
      </c>
      <c r="N24" s="16">
        <v>10497909.02</v>
      </c>
      <c r="O24" s="16">
        <v>10589079.75</v>
      </c>
      <c r="P24" s="16">
        <f t="shared" si="5"/>
        <v>103512588.14</v>
      </c>
      <c r="Q24" s="20">
        <f t="shared" si="4"/>
        <v>-5910117.1400000006</v>
      </c>
      <c r="R24" s="18"/>
      <c r="S24" s="19"/>
      <c r="T24" s="2"/>
      <c r="U24" s="21"/>
      <c r="AE24" s="2"/>
    </row>
    <row r="25" spans="1:31" ht="13.5" thickBot="1" x14ac:dyDescent="0.25">
      <c r="A25" s="12" t="s">
        <v>38</v>
      </c>
      <c r="B25" s="13">
        <v>13071939</v>
      </c>
      <c r="C25" s="14">
        <v>1272236</v>
      </c>
      <c r="D25" s="15">
        <f t="shared" si="3"/>
        <v>14344175</v>
      </c>
      <c r="E25" s="15">
        <v>1169158.99</v>
      </c>
      <c r="F25" s="15">
        <v>1168579.17</v>
      </c>
      <c r="G25" s="16">
        <v>1168239.48</v>
      </c>
      <c r="H25" s="16">
        <v>1167604.1299999999</v>
      </c>
      <c r="I25" s="16">
        <v>1181475.54</v>
      </c>
      <c r="J25" s="16">
        <v>1456091.25</v>
      </c>
      <c r="K25" s="16">
        <v>1665013.7</v>
      </c>
      <c r="L25" s="16">
        <v>1563140.34</v>
      </c>
      <c r="M25" s="16">
        <v>1537039.23</v>
      </c>
      <c r="N25" s="16">
        <v>1536963.19</v>
      </c>
      <c r="O25" s="16">
        <v>1559486.49</v>
      </c>
      <c r="P25" s="16">
        <f t="shared" si="5"/>
        <v>15172791.51</v>
      </c>
      <c r="Q25" s="22">
        <f t="shared" si="4"/>
        <v>-828616.50999999978</v>
      </c>
      <c r="R25" s="18"/>
      <c r="S25" s="19"/>
      <c r="T25" s="2"/>
      <c r="U25" s="21"/>
      <c r="AE25" s="2"/>
    </row>
    <row r="26" spans="1:31" ht="15" thickBot="1" x14ac:dyDescent="0.25">
      <c r="A26" s="23" t="s">
        <v>39</v>
      </c>
      <c r="B26" s="5">
        <f t="shared" ref="B26:Q26" si="6">SUM(B27:B73)</f>
        <v>364245245</v>
      </c>
      <c r="C26" s="8">
        <f t="shared" si="6"/>
        <v>8640561</v>
      </c>
      <c r="D26" s="5">
        <f t="shared" si="6"/>
        <v>372885806</v>
      </c>
      <c r="E26" s="5">
        <f t="shared" si="6"/>
        <v>16499580.499999998</v>
      </c>
      <c r="F26" s="5">
        <f t="shared" si="6"/>
        <v>30761654.359999999</v>
      </c>
      <c r="G26" s="5">
        <f t="shared" si="6"/>
        <v>50324784.030000001</v>
      </c>
      <c r="H26" s="5">
        <f t="shared" si="6"/>
        <v>19357022.719999999</v>
      </c>
      <c r="I26" s="5">
        <f t="shared" si="6"/>
        <v>31595183.879999999</v>
      </c>
      <c r="J26" s="5">
        <f t="shared" si="6"/>
        <v>22278415.670000002</v>
      </c>
      <c r="K26" s="5">
        <f t="shared" si="6"/>
        <v>20995225.77</v>
      </c>
      <c r="L26" s="5">
        <f t="shared" si="6"/>
        <v>34945523.259999998</v>
      </c>
      <c r="M26" s="5">
        <f t="shared" si="6"/>
        <v>23823892.850000001</v>
      </c>
      <c r="N26" s="5">
        <f t="shared" si="6"/>
        <v>26355542.210000001</v>
      </c>
      <c r="O26" s="5">
        <f t="shared" si="6"/>
        <v>34237174.760000005</v>
      </c>
      <c r="P26" s="5">
        <f t="shared" si="6"/>
        <v>311174000.00999993</v>
      </c>
      <c r="Q26" s="9">
        <f t="shared" si="6"/>
        <v>61711805.99000001</v>
      </c>
      <c r="R26" s="24"/>
      <c r="S26" s="2"/>
      <c r="T26" s="2"/>
      <c r="U26" s="21"/>
      <c r="AE26" s="2"/>
    </row>
    <row r="27" spans="1:31" x14ac:dyDescent="0.2">
      <c r="A27" s="12" t="s">
        <v>40</v>
      </c>
      <c r="B27" s="13">
        <v>3000000</v>
      </c>
      <c r="C27" s="15"/>
      <c r="D27" s="15">
        <f t="shared" si="3"/>
        <v>3000000</v>
      </c>
      <c r="E27" s="15">
        <v>164840.6</v>
      </c>
      <c r="F27" s="15">
        <v>160797.79999999999</v>
      </c>
      <c r="G27" s="15">
        <v>161322.64000000001</v>
      </c>
      <c r="H27" s="16">
        <v>159689.28</v>
      </c>
      <c r="I27" s="16">
        <v>160199.9</v>
      </c>
      <c r="J27" s="16">
        <v>154800.39000000001</v>
      </c>
      <c r="K27" s="16">
        <v>159384.79</v>
      </c>
      <c r="L27" s="16"/>
      <c r="M27" s="16">
        <v>158119.57999999999</v>
      </c>
      <c r="N27" s="16">
        <v>162311.75</v>
      </c>
      <c r="O27" s="16">
        <v>339366.79</v>
      </c>
      <c r="P27" s="16">
        <f t="shared" ref="P27:P73" si="7">SUM(E27:O27)</f>
        <v>1780833.5200000003</v>
      </c>
      <c r="Q27" s="20">
        <f t="shared" ref="Q27:Q73" si="8">+D27-P27</f>
        <v>1219166.4799999997</v>
      </c>
      <c r="R27" s="2"/>
      <c r="S27" s="2"/>
      <c r="T27" s="2"/>
      <c r="U27" s="21"/>
      <c r="AE27" s="2"/>
    </row>
    <row r="28" spans="1:31" x14ac:dyDescent="0.2">
      <c r="A28" s="12" t="s">
        <v>41</v>
      </c>
      <c r="B28" s="13">
        <v>24000000</v>
      </c>
      <c r="C28" s="15"/>
      <c r="D28" s="15">
        <f t="shared" si="3"/>
        <v>24000000</v>
      </c>
      <c r="E28" s="15">
        <v>934096.7</v>
      </c>
      <c r="F28" s="15">
        <v>911187.54</v>
      </c>
      <c r="G28" s="15">
        <v>5764651.4199999999</v>
      </c>
      <c r="H28" s="16">
        <v>904905.93</v>
      </c>
      <c r="I28" s="16">
        <v>2944277.95</v>
      </c>
      <c r="J28" s="16">
        <v>2615095.75</v>
      </c>
      <c r="K28" s="16">
        <v>3311948.76</v>
      </c>
      <c r="L28" s="16">
        <v>1535707.93</v>
      </c>
      <c r="M28" s="16">
        <v>896010.92</v>
      </c>
      <c r="N28" s="16">
        <v>2491261.35</v>
      </c>
      <c r="O28" s="16">
        <v>1923078.43</v>
      </c>
      <c r="P28" s="16">
        <f t="shared" si="7"/>
        <v>24232222.68</v>
      </c>
      <c r="Q28" s="20">
        <f t="shared" si="8"/>
        <v>-232222.6799999997</v>
      </c>
      <c r="R28" s="2"/>
      <c r="S28" s="2"/>
      <c r="T28" s="2"/>
      <c r="U28" s="21"/>
      <c r="AE28" s="2"/>
    </row>
    <row r="29" spans="1:31" x14ac:dyDescent="0.2">
      <c r="A29" s="12" t="s">
        <v>42</v>
      </c>
      <c r="B29" s="13">
        <v>8200000</v>
      </c>
      <c r="C29" s="15"/>
      <c r="D29" s="15">
        <f t="shared" si="3"/>
        <v>8200000</v>
      </c>
      <c r="E29" s="15"/>
      <c r="F29" s="15"/>
      <c r="G29" s="15"/>
      <c r="H29" s="16"/>
      <c r="I29" s="16"/>
      <c r="J29" s="16"/>
      <c r="K29" s="16"/>
      <c r="L29" s="16">
        <v>30532.52</v>
      </c>
      <c r="M29" s="16"/>
      <c r="N29" s="16"/>
      <c r="O29" s="16"/>
      <c r="P29" s="16">
        <f t="shared" si="7"/>
        <v>30532.52</v>
      </c>
      <c r="Q29" s="20">
        <f t="shared" si="8"/>
        <v>8169467.4800000004</v>
      </c>
      <c r="R29" s="2"/>
      <c r="S29" s="2"/>
      <c r="T29" s="2"/>
      <c r="U29" s="21"/>
      <c r="AE29" s="2"/>
    </row>
    <row r="30" spans="1:31" x14ac:dyDescent="0.2">
      <c r="A30" s="12" t="s">
        <v>43</v>
      </c>
      <c r="B30" s="13">
        <v>60590622</v>
      </c>
      <c r="C30" s="14"/>
      <c r="D30" s="15">
        <f t="shared" si="3"/>
        <v>60590622</v>
      </c>
      <c r="E30" s="15">
        <v>4155893.67</v>
      </c>
      <c r="F30" s="15">
        <v>3891768.77</v>
      </c>
      <c r="G30" s="15">
        <v>3987807.69</v>
      </c>
      <c r="H30" s="16">
        <v>4056223.26</v>
      </c>
      <c r="I30" s="16">
        <v>3052259.07</v>
      </c>
      <c r="J30" s="16">
        <v>5755161.9100000001</v>
      </c>
      <c r="K30" s="16">
        <v>3883172.73</v>
      </c>
      <c r="L30" s="16">
        <v>5167256.55</v>
      </c>
      <c r="M30" s="16">
        <v>6114332.9100000001</v>
      </c>
      <c r="N30" s="16">
        <v>4785993.22</v>
      </c>
      <c r="O30" s="16">
        <v>5021910.91</v>
      </c>
      <c r="P30" s="16">
        <f t="shared" si="7"/>
        <v>49871780.689999998</v>
      </c>
      <c r="Q30" s="20">
        <f t="shared" si="8"/>
        <v>10718841.310000002</v>
      </c>
      <c r="R30" s="2"/>
      <c r="S30" s="2"/>
      <c r="T30" s="2"/>
      <c r="U30" s="21"/>
      <c r="AE30" s="2"/>
    </row>
    <row r="31" spans="1:31" x14ac:dyDescent="0.2">
      <c r="A31" s="12" t="s">
        <v>44</v>
      </c>
      <c r="B31" s="13">
        <v>40161791</v>
      </c>
      <c r="C31" s="14"/>
      <c r="D31" s="15">
        <f t="shared" si="3"/>
        <v>40161791</v>
      </c>
      <c r="E31" s="15"/>
      <c r="F31" s="15">
        <v>3940190.81</v>
      </c>
      <c r="G31" s="15">
        <v>3872929.19</v>
      </c>
      <c r="H31" s="16">
        <v>3357296.43</v>
      </c>
      <c r="I31" s="16">
        <v>3612630.54</v>
      </c>
      <c r="J31" s="16">
        <v>3772823.22</v>
      </c>
      <c r="K31" s="16">
        <v>3891725.26</v>
      </c>
      <c r="L31" s="16">
        <v>3800098.41</v>
      </c>
      <c r="M31" s="16">
        <v>3853672.06</v>
      </c>
      <c r="N31" s="16">
        <v>3960343.52</v>
      </c>
      <c r="O31" s="16">
        <v>3978546.38</v>
      </c>
      <c r="P31" s="16">
        <f t="shared" si="7"/>
        <v>38040255.82</v>
      </c>
      <c r="Q31" s="20">
        <f t="shared" si="8"/>
        <v>2121535.1799999997</v>
      </c>
      <c r="R31" s="2"/>
      <c r="S31" s="2"/>
      <c r="T31" s="2"/>
      <c r="U31" s="21"/>
      <c r="AE31" s="2"/>
    </row>
    <row r="32" spans="1:31" x14ac:dyDescent="0.2">
      <c r="A32" s="12" t="s">
        <v>45</v>
      </c>
      <c r="B32" s="13">
        <v>452724</v>
      </c>
      <c r="C32" s="25"/>
      <c r="D32" s="15">
        <f t="shared" si="3"/>
        <v>452724</v>
      </c>
      <c r="E32" s="15">
        <v>43055</v>
      </c>
      <c r="F32" s="15">
        <v>41151</v>
      </c>
      <c r="G32" s="15">
        <v>51630</v>
      </c>
      <c r="H32" s="16">
        <v>14640</v>
      </c>
      <c r="I32" s="16">
        <v>64885</v>
      </c>
      <c r="J32" s="16">
        <v>37144</v>
      </c>
      <c r="K32" s="16">
        <v>9428</v>
      </c>
      <c r="L32" s="16">
        <v>29248</v>
      </c>
      <c r="M32" s="16">
        <v>44332</v>
      </c>
      <c r="N32" s="16">
        <v>29204</v>
      </c>
      <c r="O32" s="16">
        <v>66594</v>
      </c>
      <c r="P32" s="16">
        <f t="shared" si="7"/>
        <v>431311</v>
      </c>
      <c r="Q32" s="20">
        <f t="shared" si="8"/>
        <v>21413</v>
      </c>
      <c r="R32" s="2"/>
      <c r="S32" s="2"/>
      <c r="T32" s="2"/>
      <c r="U32" s="21"/>
      <c r="AE32" s="2"/>
    </row>
    <row r="33" spans="1:31" x14ac:dyDescent="0.2">
      <c r="A33" s="12" t="s">
        <v>46</v>
      </c>
      <c r="B33" s="13">
        <v>500000</v>
      </c>
      <c r="C33" s="14">
        <v>-399000</v>
      </c>
      <c r="D33" s="15">
        <f t="shared" si="3"/>
        <v>101000</v>
      </c>
      <c r="E33" s="15">
        <v>5090</v>
      </c>
      <c r="F33" s="15">
        <v>5358</v>
      </c>
      <c r="G33" s="15">
        <v>5358</v>
      </c>
      <c r="H33" s="16">
        <v>5358</v>
      </c>
      <c r="I33" s="16">
        <v>5358</v>
      </c>
      <c r="J33" s="16">
        <v>5358</v>
      </c>
      <c r="K33" s="16">
        <v>5358</v>
      </c>
      <c r="L33" s="16">
        <v>115778</v>
      </c>
      <c r="M33" s="16"/>
      <c r="N33" s="16">
        <v>-105062</v>
      </c>
      <c r="O33" s="16">
        <v>5358</v>
      </c>
      <c r="P33" s="16">
        <f t="shared" si="7"/>
        <v>53312</v>
      </c>
      <c r="Q33" s="20">
        <f t="shared" si="8"/>
        <v>47688</v>
      </c>
      <c r="R33" s="2"/>
      <c r="S33" s="2"/>
      <c r="T33" s="2"/>
      <c r="U33" s="21"/>
      <c r="AE33" s="2"/>
    </row>
    <row r="34" spans="1:31" x14ac:dyDescent="0.2">
      <c r="A34" s="12" t="s">
        <v>47</v>
      </c>
      <c r="B34" s="13">
        <v>22315708</v>
      </c>
      <c r="C34" s="14">
        <v>5112078</v>
      </c>
      <c r="D34" s="15">
        <f t="shared" si="3"/>
        <v>27427786</v>
      </c>
      <c r="E34" s="15">
        <v>10032920</v>
      </c>
      <c r="F34" s="15">
        <v>4120418.4</v>
      </c>
      <c r="G34" s="15">
        <v>2492265.6800000002</v>
      </c>
      <c r="H34" s="16">
        <v>78536.08</v>
      </c>
      <c r="I34" s="16">
        <v>5422772.0800000001</v>
      </c>
      <c r="J34" s="16">
        <v>315200</v>
      </c>
      <c r="K34" s="16">
        <v>-1237860</v>
      </c>
      <c r="L34" s="16">
        <v>488520</v>
      </c>
      <c r="M34" s="16">
        <v>563300</v>
      </c>
      <c r="N34" s="16">
        <v>-265500</v>
      </c>
      <c r="O34" s="16">
        <v>496780</v>
      </c>
      <c r="P34" s="16">
        <f t="shared" si="7"/>
        <v>22507352.240000002</v>
      </c>
      <c r="Q34" s="20">
        <f t="shared" si="8"/>
        <v>4920433.7599999979</v>
      </c>
      <c r="R34" s="2"/>
      <c r="S34" s="2"/>
      <c r="T34" s="2"/>
      <c r="U34" s="21"/>
      <c r="AE34" s="2"/>
    </row>
    <row r="35" spans="1:31" x14ac:dyDescent="0.2">
      <c r="A35" s="12" t="s">
        <v>48</v>
      </c>
      <c r="B35" s="13">
        <v>120000</v>
      </c>
      <c r="C35" s="14">
        <v>-100000</v>
      </c>
      <c r="D35" s="15">
        <f t="shared" si="3"/>
        <v>20000</v>
      </c>
      <c r="E35" s="15"/>
      <c r="F35" s="15"/>
      <c r="G35" s="15">
        <v>4720</v>
      </c>
      <c r="H35" s="16"/>
      <c r="I35" s="16"/>
      <c r="J35" s="16"/>
      <c r="K35" s="16"/>
      <c r="L35" s="16"/>
      <c r="M35" s="16"/>
      <c r="N35" s="16"/>
      <c r="O35" s="16"/>
      <c r="P35" s="16">
        <f t="shared" si="7"/>
        <v>4720</v>
      </c>
      <c r="Q35" s="20">
        <f t="shared" si="8"/>
        <v>15280</v>
      </c>
      <c r="R35" s="2"/>
      <c r="S35" s="2"/>
      <c r="T35" s="2"/>
      <c r="U35" s="21"/>
      <c r="AE35" s="2"/>
    </row>
    <row r="36" spans="1:31" x14ac:dyDescent="0.2">
      <c r="A36" s="12" t="s">
        <v>49</v>
      </c>
      <c r="B36" s="13">
        <v>8219169</v>
      </c>
      <c r="C36" s="14">
        <v>-2719167</v>
      </c>
      <c r="D36" s="15">
        <f t="shared" si="3"/>
        <v>5500002</v>
      </c>
      <c r="E36" s="15"/>
      <c r="F36" s="15"/>
      <c r="G36" s="15">
        <v>2711263.5</v>
      </c>
      <c r="H36" s="16">
        <v>-931823.5</v>
      </c>
      <c r="I36" s="16"/>
      <c r="J36" s="16"/>
      <c r="K36" s="16"/>
      <c r="L36" s="16"/>
      <c r="M36" s="16"/>
      <c r="N36" s="16"/>
      <c r="O36" s="16"/>
      <c r="P36" s="16">
        <f t="shared" si="7"/>
        <v>1779440</v>
      </c>
      <c r="Q36" s="20">
        <f t="shared" si="8"/>
        <v>3720562</v>
      </c>
      <c r="R36" s="2"/>
      <c r="S36" s="2"/>
      <c r="T36" s="2"/>
      <c r="U36" s="21"/>
      <c r="AE36" s="2"/>
    </row>
    <row r="37" spans="1:31" x14ac:dyDescent="0.2">
      <c r="A37" s="12" t="s">
        <v>50</v>
      </c>
      <c r="B37" s="13">
        <v>2216950</v>
      </c>
      <c r="C37" s="14">
        <v>1010600</v>
      </c>
      <c r="D37" s="15">
        <f t="shared" si="3"/>
        <v>3227550</v>
      </c>
      <c r="E37" s="15"/>
      <c r="F37" s="15"/>
      <c r="G37" s="15">
        <v>885000</v>
      </c>
      <c r="H37" s="16">
        <v>-315000</v>
      </c>
      <c r="I37" s="16">
        <v>1355803.04</v>
      </c>
      <c r="J37" s="16">
        <v>162092.69</v>
      </c>
      <c r="K37" s="16">
        <v>340598</v>
      </c>
      <c r="L37" s="16">
        <v>328227.8</v>
      </c>
      <c r="M37" s="16">
        <v>-81504.960000000006</v>
      </c>
      <c r="N37" s="16"/>
      <c r="O37" s="16">
        <v>252600</v>
      </c>
      <c r="P37" s="16">
        <f t="shared" si="7"/>
        <v>2927816.57</v>
      </c>
      <c r="Q37" s="20">
        <f t="shared" si="8"/>
        <v>299733.43000000017</v>
      </c>
      <c r="R37" s="2"/>
      <c r="S37" s="2"/>
      <c r="T37" s="2"/>
      <c r="U37" s="21"/>
      <c r="AE37" s="2"/>
    </row>
    <row r="38" spans="1:31" x14ac:dyDescent="0.2">
      <c r="A38" s="12" t="s">
        <v>51</v>
      </c>
      <c r="B38" s="13">
        <v>1</v>
      </c>
      <c r="C38" s="14">
        <v>2705517</v>
      </c>
      <c r="D38" s="15">
        <f t="shared" si="3"/>
        <v>2705518</v>
      </c>
      <c r="E38" s="15"/>
      <c r="F38" s="15"/>
      <c r="G38" s="15">
        <v>2950</v>
      </c>
      <c r="H38" s="16"/>
      <c r="I38" s="16"/>
      <c r="J38" s="16"/>
      <c r="K38" s="16"/>
      <c r="L38" s="16"/>
      <c r="M38" s="16">
        <v>708000</v>
      </c>
      <c r="N38" s="16"/>
      <c r="O38" s="16"/>
      <c r="P38" s="16">
        <f t="shared" si="7"/>
        <v>710950</v>
      </c>
      <c r="Q38" s="20">
        <f t="shared" si="8"/>
        <v>1994568</v>
      </c>
      <c r="R38" s="2"/>
      <c r="S38" s="2"/>
      <c r="T38" s="2"/>
      <c r="U38" s="21"/>
      <c r="AE38" s="2"/>
    </row>
    <row r="39" spans="1:31" x14ac:dyDescent="0.2">
      <c r="A39" s="12" t="s">
        <v>52</v>
      </c>
      <c r="B39" s="13">
        <v>2900000</v>
      </c>
      <c r="C39" s="14">
        <v>-2500000</v>
      </c>
      <c r="D39" s="15">
        <f t="shared" si="3"/>
        <v>400000</v>
      </c>
      <c r="E39" s="15"/>
      <c r="F39" s="15"/>
      <c r="G39" s="15"/>
      <c r="H39" s="16"/>
      <c r="I39" s="16"/>
      <c r="J39" s="16"/>
      <c r="K39" s="16"/>
      <c r="L39" s="16"/>
      <c r="M39" s="16"/>
      <c r="N39" s="16"/>
      <c r="O39" s="16"/>
      <c r="P39" s="16">
        <f t="shared" si="7"/>
        <v>0</v>
      </c>
      <c r="Q39" s="20">
        <f t="shared" si="8"/>
        <v>400000</v>
      </c>
      <c r="R39" s="2"/>
      <c r="S39" s="2"/>
      <c r="T39" s="2"/>
      <c r="U39" s="21"/>
      <c r="AE39" s="2"/>
    </row>
    <row r="40" spans="1:31" x14ac:dyDescent="0.2">
      <c r="A40" s="26" t="s">
        <v>53</v>
      </c>
      <c r="B40" s="13">
        <v>2160560</v>
      </c>
      <c r="C40" s="14">
        <v>-2150000</v>
      </c>
      <c r="D40" s="15">
        <f t="shared" si="3"/>
        <v>10560</v>
      </c>
      <c r="E40" s="15">
        <v>324000</v>
      </c>
      <c r="F40" s="15">
        <v>616221</v>
      </c>
      <c r="G40" s="15">
        <v>1062450</v>
      </c>
      <c r="H40" s="16"/>
      <c r="I40" s="16">
        <v>60000</v>
      </c>
      <c r="J40" s="16"/>
      <c r="K40" s="16"/>
      <c r="L40" s="16">
        <v>714696.12</v>
      </c>
      <c r="M40" s="16">
        <v>7333.92</v>
      </c>
      <c r="N40" s="16"/>
      <c r="O40" s="16">
        <v>85421</v>
      </c>
      <c r="P40" s="16">
        <f t="shared" si="7"/>
        <v>2870122.04</v>
      </c>
      <c r="Q40" s="20">
        <f t="shared" si="8"/>
        <v>-2859562.04</v>
      </c>
      <c r="R40" s="2"/>
      <c r="S40" s="2"/>
      <c r="T40" s="2"/>
      <c r="U40" s="21"/>
      <c r="AE40" s="2"/>
    </row>
    <row r="41" spans="1:31" x14ac:dyDescent="0.2">
      <c r="A41" s="12" t="s">
        <v>54</v>
      </c>
      <c r="B41" s="13">
        <v>2812178</v>
      </c>
      <c r="C41" s="14">
        <v>-2124678</v>
      </c>
      <c r="D41" s="15">
        <f t="shared" si="3"/>
        <v>687500</v>
      </c>
      <c r="E41" s="15"/>
      <c r="F41" s="15"/>
      <c r="G41" s="15"/>
      <c r="H41" s="16"/>
      <c r="I41" s="16"/>
      <c r="J41" s="16"/>
      <c r="K41" s="16"/>
      <c r="L41" s="16">
        <v>687500</v>
      </c>
      <c r="M41" s="16"/>
      <c r="N41" s="16"/>
      <c r="O41" s="16"/>
      <c r="P41" s="16">
        <f t="shared" si="7"/>
        <v>687500</v>
      </c>
      <c r="Q41" s="20">
        <f t="shared" si="8"/>
        <v>0</v>
      </c>
      <c r="R41" s="2"/>
      <c r="S41" s="2"/>
      <c r="T41" s="2"/>
      <c r="U41" s="21"/>
      <c r="AE41" s="2"/>
    </row>
    <row r="42" spans="1:31" x14ac:dyDescent="0.2">
      <c r="A42" s="12" t="s">
        <v>55</v>
      </c>
      <c r="B42" s="13">
        <v>700000</v>
      </c>
      <c r="C42" s="14">
        <v>-285753</v>
      </c>
      <c r="D42" s="15">
        <f t="shared" si="3"/>
        <v>414247</v>
      </c>
      <c r="E42" s="15"/>
      <c r="F42" s="15"/>
      <c r="G42" s="15"/>
      <c r="H42" s="16"/>
      <c r="I42" s="16"/>
      <c r="J42" s="16"/>
      <c r="K42" s="16">
        <v>414246.08</v>
      </c>
      <c r="L42" s="16"/>
      <c r="M42" s="16"/>
      <c r="N42" s="16"/>
      <c r="O42" s="16"/>
      <c r="P42" s="16">
        <f t="shared" si="7"/>
        <v>414246.08</v>
      </c>
      <c r="Q42" s="20">
        <f t="shared" si="8"/>
        <v>0.91999999998370185</v>
      </c>
      <c r="R42" s="2"/>
      <c r="S42" s="2"/>
      <c r="T42" s="2"/>
      <c r="U42" s="21"/>
      <c r="AE42" s="2"/>
    </row>
    <row r="43" spans="1:31" x14ac:dyDescent="0.2">
      <c r="A43" s="12" t="s">
        <v>56</v>
      </c>
      <c r="B43" s="13">
        <v>2530000</v>
      </c>
      <c r="C43" s="14">
        <v>-2530000</v>
      </c>
      <c r="D43" s="15">
        <f t="shared" si="3"/>
        <v>0</v>
      </c>
      <c r="E43" s="15"/>
      <c r="F43" s="15"/>
      <c r="G43" s="15"/>
      <c r="H43" s="16"/>
      <c r="I43" s="16"/>
      <c r="J43" s="16"/>
      <c r="K43" s="16"/>
      <c r="L43" s="16"/>
      <c r="M43" s="16"/>
      <c r="N43" s="16"/>
      <c r="O43" s="16"/>
      <c r="P43" s="16">
        <f t="shared" si="7"/>
        <v>0</v>
      </c>
      <c r="Q43" s="20">
        <f t="shared" si="8"/>
        <v>0</v>
      </c>
      <c r="R43" s="2"/>
      <c r="S43" s="2"/>
      <c r="T43" s="2"/>
      <c r="U43" s="21"/>
      <c r="AE43" s="2"/>
    </row>
    <row r="44" spans="1:31" x14ac:dyDescent="0.2">
      <c r="A44" s="12" t="s">
        <v>57</v>
      </c>
      <c r="B44" s="13">
        <v>34162809</v>
      </c>
      <c r="C44" s="14">
        <v>-3344686</v>
      </c>
      <c r="D44" s="15">
        <f t="shared" si="3"/>
        <v>30818123</v>
      </c>
      <c r="E44" s="15"/>
      <c r="F44" s="15">
        <v>5864971.0499999998</v>
      </c>
      <c r="G44" s="15">
        <v>1180000</v>
      </c>
      <c r="H44" s="16">
        <v>1100000</v>
      </c>
      <c r="I44" s="16">
        <v>1761942</v>
      </c>
      <c r="J44" s="16">
        <v>1740000</v>
      </c>
      <c r="K44" s="16">
        <v>28000</v>
      </c>
      <c r="L44" s="16">
        <v>1402500</v>
      </c>
      <c r="M44" s="16">
        <v>1100000</v>
      </c>
      <c r="N44" s="16">
        <v>9092500.0199999996</v>
      </c>
      <c r="O44" s="16">
        <v>1750700</v>
      </c>
      <c r="P44" s="16">
        <f t="shared" si="7"/>
        <v>25020613.07</v>
      </c>
      <c r="Q44" s="20">
        <f t="shared" si="8"/>
        <v>5797509.9299999997</v>
      </c>
      <c r="R44" s="2"/>
      <c r="S44" s="2"/>
      <c r="T44" s="2"/>
      <c r="U44" s="21"/>
      <c r="AE44" s="2"/>
    </row>
    <row r="45" spans="1:31" x14ac:dyDescent="0.2">
      <c r="A45" s="27" t="s">
        <v>58</v>
      </c>
      <c r="B45" s="13">
        <v>200000</v>
      </c>
      <c r="C45" s="14">
        <v>-200000</v>
      </c>
      <c r="D45" s="15">
        <f t="shared" si="3"/>
        <v>0</v>
      </c>
      <c r="E45" s="15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6">
        <f t="shared" si="7"/>
        <v>0</v>
      </c>
      <c r="Q45" s="20">
        <f t="shared" si="8"/>
        <v>0</v>
      </c>
      <c r="R45" s="2"/>
      <c r="S45" s="2"/>
      <c r="T45" s="2"/>
      <c r="U45" s="21"/>
      <c r="AE45" s="2"/>
    </row>
    <row r="46" spans="1:31" x14ac:dyDescent="0.2">
      <c r="A46" s="27" t="s">
        <v>59</v>
      </c>
      <c r="B46" s="13">
        <v>2970000</v>
      </c>
      <c r="C46" s="14">
        <v>-166000</v>
      </c>
      <c r="D46" s="15">
        <f t="shared" si="3"/>
        <v>2804000</v>
      </c>
      <c r="E46" s="15"/>
      <c r="F46" s="15"/>
      <c r="G46" s="15">
        <v>2220636.69</v>
      </c>
      <c r="H46" s="16"/>
      <c r="I46" s="16"/>
      <c r="J46" s="16"/>
      <c r="K46" s="16"/>
      <c r="L46" s="16"/>
      <c r="M46" s="16"/>
      <c r="N46" s="16"/>
      <c r="O46" s="16"/>
      <c r="P46" s="16">
        <f t="shared" si="7"/>
        <v>2220636.69</v>
      </c>
      <c r="Q46" s="20">
        <f t="shared" si="8"/>
        <v>583363.31000000006</v>
      </c>
      <c r="R46" s="2"/>
      <c r="S46" s="2"/>
      <c r="T46" s="2"/>
      <c r="U46" s="21"/>
      <c r="AE46" s="2"/>
    </row>
    <row r="47" spans="1:31" x14ac:dyDescent="0.2">
      <c r="A47" s="27" t="s">
        <v>60</v>
      </c>
      <c r="B47" s="13">
        <v>3570000</v>
      </c>
      <c r="C47" s="14">
        <v>-2408000</v>
      </c>
      <c r="D47" s="15">
        <f t="shared" si="3"/>
        <v>1162000</v>
      </c>
      <c r="E47" s="15"/>
      <c r="F47" s="15"/>
      <c r="G47" s="15">
        <v>862254.32</v>
      </c>
      <c r="H47" s="16"/>
      <c r="I47" s="16"/>
      <c r="J47" s="16"/>
      <c r="K47" s="16"/>
      <c r="L47" s="16">
        <v>790600</v>
      </c>
      <c r="M47" s="16"/>
      <c r="N47" s="16">
        <v>-790600</v>
      </c>
      <c r="O47" s="16">
        <v>431745.6</v>
      </c>
      <c r="P47" s="16">
        <f t="shared" si="7"/>
        <v>1293999.92</v>
      </c>
      <c r="Q47" s="20">
        <f t="shared" si="8"/>
        <v>-131999.91999999993</v>
      </c>
      <c r="R47" s="2"/>
      <c r="S47" s="2"/>
      <c r="T47" s="2"/>
      <c r="U47" s="21"/>
      <c r="AE47" s="2"/>
    </row>
    <row r="48" spans="1:31" x14ac:dyDescent="0.2">
      <c r="A48" s="27" t="s">
        <v>61</v>
      </c>
      <c r="B48" s="13">
        <v>6792907</v>
      </c>
      <c r="C48" s="14">
        <v>-1110000</v>
      </c>
      <c r="D48" s="15">
        <f t="shared" si="3"/>
        <v>5682907</v>
      </c>
      <c r="E48" s="15"/>
      <c r="F48" s="15"/>
      <c r="G48" s="15"/>
      <c r="H48" s="16"/>
      <c r="I48" s="16"/>
      <c r="J48" s="16"/>
      <c r="K48" s="16"/>
      <c r="L48" s="16"/>
      <c r="M48" s="16"/>
      <c r="N48" s="16"/>
      <c r="O48" s="16"/>
      <c r="P48" s="16">
        <f t="shared" si="7"/>
        <v>0</v>
      </c>
      <c r="Q48" s="20">
        <f t="shared" si="8"/>
        <v>5682907</v>
      </c>
      <c r="R48" s="2"/>
      <c r="S48" s="2"/>
      <c r="T48" s="2"/>
      <c r="U48" s="21"/>
      <c r="AE48" s="2"/>
    </row>
    <row r="49" spans="1:31" x14ac:dyDescent="0.2">
      <c r="A49" s="27" t="s">
        <v>62</v>
      </c>
      <c r="B49" s="13">
        <v>2000000</v>
      </c>
      <c r="C49" s="14">
        <v>12287722</v>
      </c>
      <c r="D49" s="15">
        <f t="shared" si="3"/>
        <v>14287722</v>
      </c>
      <c r="E49" s="15"/>
      <c r="F49" s="15">
        <v>3240.02</v>
      </c>
      <c r="G49" s="15">
        <v>222468.67</v>
      </c>
      <c r="H49" s="16"/>
      <c r="I49" s="16"/>
      <c r="J49" s="16"/>
      <c r="K49" s="16"/>
      <c r="L49" s="16">
        <v>8000000</v>
      </c>
      <c r="M49" s="16">
        <v>244918.78</v>
      </c>
      <c r="N49" s="16"/>
      <c r="O49" s="16">
        <v>9428133.1099999994</v>
      </c>
      <c r="P49" s="16">
        <f t="shared" si="7"/>
        <v>17898760.579999998</v>
      </c>
      <c r="Q49" s="20">
        <f t="shared" si="8"/>
        <v>-3611038.5799999982</v>
      </c>
      <c r="R49" s="2"/>
      <c r="S49" s="2"/>
      <c r="T49" s="2"/>
      <c r="U49" s="21"/>
      <c r="AE49" s="2"/>
    </row>
    <row r="50" spans="1:31" x14ac:dyDescent="0.2">
      <c r="A50" s="28" t="s">
        <v>63</v>
      </c>
      <c r="B50" s="13">
        <v>3420000</v>
      </c>
      <c r="C50" s="14"/>
      <c r="D50" s="15">
        <f t="shared" si="3"/>
        <v>3420000</v>
      </c>
      <c r="E50" s="15"/>
      <c r="F50" s="15">
        <v>583662.54</v>
      </c>
      <c r="G50" s="15">
        <v>292120.98</v>
      </c>
      <c r="H50" s="16">
        <v>290993.46000000002</v>
      </c>
      <c r="I50" s="16">
        <v>2243322.7000000002</v>
      </c>
      <c r="J50" s="16"/>
      <c r="K50" s="16"/>
      <c r="L50" s="16"/>
      <c r="M50" s="16"/>
      <c r="N50" s="16"/>
      <c r="O50" s="16"/>
      <c r="P50" s="16">
        <f t="shared" si="7"/>
        <v>3410099.68</v>
      </c>
      <c r="Q50" s="20">
        <f t="shared" si="8"/>
        <v>9900.3199999998324</v>
      </c>
      <c r="R50" s="2"/>
      <c r="S50" s="2"/>
      <c r="T50" s="2"/>
      <c r="U50" s="21"/>
      <c r="AE50" s="2"/>
    </row>
    <row r="51" spans="1:31" x14ac:dyDescent="0.2">
      <c r="A51" s="27" t="s">
        <v>64</v>
      </c>
      <c r="B51" s="13">
        <v>84000000</v>
      </c>
      <c r="C51" s="14"/>
      <c r="D51" s="15">
        <f t="shared" si="3"/>
        <v>84000000</v>
      </c>
      <c r="E51" s="15"/>
      <c r="F51" s="15">
        <v>7000000</v>
      </c>
      <c r="G51" s="15">
        <v>14000000</v>
      </c>
      <c r="H51" s="16">
        <v>7000000</v>
      </c>
      <c r="I51" s="16">
        <v>7000000</v>
      </c>
      <c r="J51" s="16">
        <v>7000000</v>
      </c>
      <c r="K51" s="16">
        <v>7000000</v>
      </c>
      <c r="L51" s="16">
        <v>7000000</v>
      </c>
      <c r="M51" s="16">
        <v>7000000</v>
      </c>
      <c r="N51" s="16">
        <v>7000000</v>
      </c>
      <c r="O51" s="16">
        <v>7000000</v>
      </c>
      <c r="P51" s="16">
        <f t="shared" si="7"/>
        <v>77000000</v>
      </c>
      <c r="Q51" s="20">
        <f t="shared" si="8"/>
        <v>7000000</v>
      </c>
      <c r="R51" s="2"/>
      <c r="S51" s="2"/>
      <c r="T51" s="2"/>
      <c r="U51" s="21"/>
      <c r="AE51" s="2"/>
    </row>
    <row r="52" spans="1:31" x14ac:dyDescent="0.2">
      <c r="A52" s="29" t="s">
        <v>65</v>
      </c>
      <c r="B52" s="13">
        <v>8300002</v>
      </c>
      <c r="C52" s="14">
        <v>-6943185</v>
      </c>
      <c r="D52" s="15">
        <f t="shared" si="3"/>
        <v>1356817</v>
      </c>
      <c r="E52" s="15">
        <v>839684.53</v>
      </c>
      <c r="F52" s="15"/>
      <c r="G52" s="15"/>
      <c r="H52" s="16"/>
      <c r="I52" s="16">
        <v>492179.66</v>
      </c>
      <c r="J52" s="16"/>
      <c r="K52" s="16"/>
      <c r="L52" s="16"/>
      <c r="M52" s="16"/>
      <c r="N52" s="16"/>
      <c r="O52" s="16">
        <v>4941.2700000000004</v>
      </c>
      <c r="P52" s="16">
        <f t="shared" si="7"/>
        <v>1336805.46</v>
      </c>
      <c r="Q52" s="20">
        <f t="shared" si="8"/>
        <v>20011.540000000037</v>
      </c>
      <c r="R52" s="2"/>
      <c r="S52" s="2"/>
      <c r="T52" s="2"/>
      <c r="U52" s="21"/>
      <c r="AE52" s="2"/>
    </row>
    <row r="53" spans="1:31" x14ac:dyDescent="0.2">
      <c r="A53" s="29" t="s">
        <v>66</v>
      </c>
      <c r="B53" s="13">
        <v>346420</v>
      </c>
      <c r="C53" s="14"/>
      <c r="D53" s="15">
        <f t="shared" si="3"/>
        <v>346420</v>
      </c>
      <c r="E53" s="15"/>
      <c r="F53" s="15"/>
      <c r="G53" s="15"/>
      <c r="H53" s="16"/>
      <c r="I53" s="16"/>
      <c r="J53" s="16"/>
      <c r="K53" s="16"/>
      <c r="L53" s="16"/>
      <c r="M53" s="16"/>
      <c r="N53" s="16"/>
      <c r="O53" s="16"/>
      <c r="P53" s="16">
        <f t="shared" si="7"/>
        <v>0</v>
      </c>
      <c r="Q53" s="20">
        <f t="shared" si="8"/>
        <v>346420</v>
      </c>
      <c r="R53" s="2"/>
      <c r="S53" s="2"/>
      <c r="T53" s="2"/>
      <c r="U53" s="21"/>
      <c r="AE53" s="2"/>
    </row>
    <row r="54" spans="1:31" x14ac:dyDescent="0.2">
      <c r="A54" s="29" t="s">
        <v>67</v>
      </c>
      <c r="B54" s="13">
        <v>1400000</v>
      </c>
      <c r="C54" s="14">
        <v>2240000</v>
      </c>
      <c r="D54" s="15">
        <f t="shared" si="3"/>
        <v>3640000</v>
      </c>
      <c r="E54" s="15"/>
      <c r="F54" s="15"/>
      <c r="G54" s="15">
        <v>1932250</v>
      </c>
      <c r="H54" s="16"/>
      <c r="I54" s="16"/>
      <c r="J54" s="16"/>
      <c r="K54" s="16"/>
      <c r="L54" s="16"/>
      <c r="M54" s="16"/>
      <c r="N54" s="16"/>
      <c r="O54" s="16"/>
      <c r="P54" s="16">
        <f t="shared" si="7"/>
        <v>1932250</v>
      </c>
      <c r="Q54" s="20">
        <f t="shared" si="8"/>
        <v>1707750</v>
      </c>
      <c r="R54" s="2"/>
      <c r="S54" s="2"/>
      <c r="T54" s="2"/>
      <c r="U54" s="21"/>
      <c r="AE54" s="2"/>
    </row>
    <row r="55" spans="1:31" x14ac:dyDescent="0.2">
      <c r="A55" s="29" t="s">
        <v>68</v>
      </c>
      <c r="B55" s="13"/>
      <c r="C55" s="14">
        <v>404385</v>
      </c>
      <c r="D55" s="15">
        <f t="shared" si="3"/>
        <v>404385</v>
      </c>
      <c r="E55" s="15"/>
      <c r="F55" s="15"/>
      <c r="G55" s="15"/>
      <c r="H55" s="16"/>
      <c r="I55" s="16"/>
      <c r="J55" s="16"/>
      <c r="K55" s="16"/>
      <c r="L55" s="16"/>
      <c r="M55" s="16"/>
      <c r="N55" s="16"/>
      <c r="O55" s="16">
        <v>404380.1</v>
      </c>
      <c r="P55" s="16">
        <f t="shared" si="7"/>
        <v>404380.1</v>
      </c>
      <c r="Q55" s="20">
        <f t="shared" si="8"/>
        <v>4.9000000000232831</v>
      </c>
      <c r="R55" s="2"/>
      <c r="S55" s="2"/>
      <c r="T55" s="2"/>
      <c r="U55" s="21"/>
      <c r="AE55" s="2"/>
    </row>
    <row r="56" spans="1:31" x14ac:dyDescent="0.2">
      <c r="A56" s="29" t="s">
        <v>69</v>
      </c>
      <c r="B56" s="13">
        <v>333375</v>
      </c>
      <c r="C56" s="14"/>
      <c r="D56" s="15">
        <f t="shared" si="3"/>
        <v>333375</v>
      </c>
      <c r="E56" s="15"/>
      <c r="F56" s="15"/>
      <c r="G56" s="15">
        <v>720000</v>
      </c>
      <c r="H56" s="16"/>
      <c r="I56" s="16">
        <v>50000</v>
      </c>
      <c r="J56" s="16"/>
      <c r="K56" s="16">
        <v>106587.04</v>
      </c>
      <c r="L56" s="16"/>
      <c r="M56" s="16"/>
      <c r="N56" s="16"/>
      <c r="O56" s="16"/>
      <c r="P56" s="16">
        <f t="shared" si="7"/>
        <v>876587.04</v>
      </c>
      <c r="Q56" s="20">
        <f t="shared" si="8"/>
        <v>-543212.04</v>
      </c>
      <c r="R56" s="2"/>
      <c r="S56" s="2"/>
      <c r="T56" s="2"/>
      <c r="U56" s="21"/>
      <c r="AE56" s="2"/>
    </row>
    <row r="57" spans="1:31" x14ac:dyDescent="0.2">
      <c r="A57" s="29" t="s">
        <v>70</v>
      </c>
      <c r="B57" s="13">
        <v>1000000</v>
      </c>
      <c r="C57" s="14">
        <v>1067988</v>
      </c>
      <c r="D57" s="15">
        <f t="shared" si="3"/>
        <v>2067988</v>
      </c>
      <c r="E57" s="15"/>
      <c r="F57" s="15">
        <v>863512</v>
      </c>
      <c r="G57" s="15">
        <v>847023.18</v>
      </c>
      <c r="H57" s="16">
        <v>-217745.4</v>
      </c>
      <c r="I57" s="16">
        <v>-120826.1</v>
      </c>
      <c r="J57" s="16">
        <v>48669.1</v>
      </c>
      <c r="K57" s="16">
        <v>171277</v>
      </c>
      <c r="L57" s="16"/>
      <c r="M57" s="16">
        <v>117587</v>
      </c>
      <c r="N57" s="16"/>
      <c r="O57" s="16">
        <v>-18396.2</v>
      </c>
      <c r="P57" s="16">
        <f t="shared" si="7"/>
        <v>1691100.5800000003</v>
      </c>
      <c r="Q57" s="20">
        <f t="shared" si="8"/>
        <v>376887.41999999969</v>
      </c>
      <c r="R57" s="2"/>
      <c r="S57" s="2"/>
      <c r="T57" s="2"/>
      <c r="U57" s="21"/>
      <c r="AE57" s="2"/>
    </row>
    <row r="58" spans="1:31" x14ac:dyDescent="0.2">
      <c r="A58" s="29" t="s">
        <v>71</v>
      </c>
      <c r="B58" s="13">
        <v>700000</v>
      </c>
      <c r="C58" s="14">
        <v>-499000</v>
      </c>
      <c r="D58" s="15">
        <f t="shared" si="3"/>
        <v>201000</v>
      </c>
      <c r="E58" s="15"/>
      <c r="F58" s="15"/>
      <c r="G58" s="15"/>
      <c r="H58" s="16"/>
      <c r="I58" s="16">
        <v>188576.86</v>
      </c>
      <c r="J58" s="16">
        <v>11564</v>
      </c>
      <c r="K58" s="16"/>
      <c r="L58" s="16"/>
      <c r="M58" s="16"/>
      <c r="N58" s="16"/>
      <c r="O58" s="16"/>
      <c r="P58" s="16">
        <f t="shared" si="7"/>
        <v>200140.86</v>
      </c>
      <c r="Q58" s="20">
        <f t="shared" si="8"/>
        <v>859.14000000001397</v>
      </c>
      <c r="R58" s="2"/>
      <c r="S58" s="2"/>
      <c r="T58" s="2"/>
      <c r="U58" s="21"/>
      <c r="AE58" s="2"/>
    </row>
    <row r="59" spans="1:31" x14ac:dyDescent="0.2">
      <c r="A59" s="29" t="s">
        <v>72</v>
      </c>
      <c r="B59" s="13">
        <v>1000000</v>
      </c>
      <c r="C59" s="14">
        <v>-1000000</v>
      </c>
      <c r="D59" s="15">
        <f t="shared" si="3"/>
        <v>0</v>
      </c>
      <c r="E59" s="15"/>
      <c r="F59" s="15"/>
      <c r="G59" s="15"/>
      <c r="H59" s="16"/>
      <c r="I59" s="16"/>
      <c r="J59" s="16"/>
      <c r="K59" s="16"/>
      <c r="L59" s="16"/>
      <c r="M59" s="16"/>
      <c r="N59" s="16"/>
      <c r="O59" s="16"/>
      <c r="P59" s="16">
        <f t="shared" si="7"/>
        <v>0</v>
      </c>
      <c r="Q59" s="20">
        <f t="shared" si="8"/>
        <v>0</v>
      </c>
      <c r="R59" s="2"/>
      <c r="S59" s="2"/>
      <c r="T59" s="2"/>
      <c r="U59" s="21"/>
      <c r="AE59" s="2"/>
    </row>
    <row r="60" spans="1:31" x14ac:dyDescent="0.2">
      <c r="A60" s="29" t="s">
        <v>73</v>
      </c>
      <c r="B60" s="13">
        <v>70000</v>
      </c>
      <c r="C60" s="25"/>
      <c r="D60" s="15">
        <f t="shared" si="3"/>
        <v>70000</v>
      </c>
      <c r="E60" s="15"/>
      <c r="F60" s="15"/>
      <c r="G60" s="15"/>
      <c r="H60" s="16"/>
      <c r="I60" s="16"/>
      <c r="J60" s="16"/>
      <c r="K60" s="16"/>
      <c r="L60" s="16"/>
      <c r="M60" s="16"/>
      <c r="N60" s="16"/>
      <c r="O60" s="16"/>
      <c r="P60" s="16">
        <f t="shared" si="7"/>
        <v>0</v>
      </c>
      <c r="Q60" s="20">
        <f t="shared" si="8"/>
        <v>70000</v>
      </c>
      <c r="R60" s="2"/>
      <c r="S60" s="2"/>
      <c r="T60" s="2"/>
      <c r="U60" s="21"/>
      <c r="AE60" s="2"/>
    </row>
    <row r="61" spans="1:31" x14ac:dyDescent="0.2">
      <c r="A61" s="29" t="s">
        <v>74</v>
      </c>
      <c r="B61" s="13">
        <v>6754240</v>
      </c>
      <c r="C61" s="25">
        <v>3273710</v>
      </c>
      <c r="D61" s="15">
        <f t="shared" si="3"/>
        <v>10027950</v>
      </c>
      <c r="F61" s="15">
        <v>66245.429999999993</v>
      </c>
      <c r="G61" s="15">
        <v>2349211.27</v>
      </c>
      <c r="H61" s="16">
        <v>384172.18</v>
      </c>
      <c r="I61" s="16">
        <v>809891.18</v>
      </c>
      <c r="J61" s="16">
        <v>580406.61</v>
      </c>
      <c r="K61" s="16">
        <v>631032.18999999994</v>
      </c>
      <c r="L61" s="16">
        <v>1211208.3799999999</v>
      </c>
      <c r="M61" s="16">
        <v>617431.98</v>
      </c>
      <c r="N61" s="16">
        <v>18510.349999999999</v>
      </c>
      <c r="O61" s="16">
        <v>719979.07</v>
      </c>
      <c r="P61" s="16">
        <f t="shared" si="7"/>
        <v>7388088.6400000006</v>
      </c>
      <c r="Q61" s="20">
        <f t="shared" si="8"/>
        <v>2639861.3599999994</v>
      </c>
      <c r="R61" s="2"/>
      <c r="S61" s="2"/>
      <c r="T61" s="2"/>
      <c r="U61" s="21"/>
      <c r="AE61" s="2"/>
    </row>
    <row r="62" spans="1:31" x14ac:dyDescent="0.2">
      <c r="A62" s="29" t="s">
        <v>75</v>
      </c>
      <c r="B62" s="13"/>
      <c r="C62" s="25">
        <v>684830</v>
      </c>
      <c r="D62" s="15">
        <f t="shared" si="3"/>
        <v>684830</v>
      </c>
      <c r="F62" s="15"/>
      <c r="G62" s="15"/>
      <c r="H62" s="16"/>
      <c r="I62" s="16"/>
      <c r="J62" s="16"/>
      <c r="K62" s="16"/>
      <c r="L62" s="16"/>
      <c r="M62" s="16"/>
      <c r="N62" s="16"/>
      <c r="O62" s="16">
        <v>684824.8</v>
      </c>
      <c r="P62" s="16">
        <f t="shared" si="7"/>
        <v>684824.8</v>
      </c>
      <c r="Q62" s="20">
        <f t="shared" si="8"/>
        <v>5.1999999999534339</v>
      </c>
      <c r="R62" s="2"/>
      <c r="S62" s="2"/>
      <c r="T62" s="2"/>
      <c r="U62" s="21"/>
      <c r="AE62" s="2"/>
    </row>
    <row r="63" spans="1:31" x14ac:dyDescent="0.2">
      <c r="A63" s="29" t="s">
        <v>76</v>
      </c>
      <c r="B63" s="13">
        <v>100000</v>
      </c>
      <c r="C63" s="25">
        <v>9105991</v>
      </c>
      <c r="D63" s="15">
        <f t="shared" si="3"/>
        <v>9205991</v>
      </c>
      <c r="E63" s="15"/>
      <c r="F63" s="15"/>
      <c r="G63" s="15">
        <v>3528211.8</v>
      </c>
      <c r="H63" s="16">
        <v>1100000</v>
      </c>
      <c r="I63" s="16">
        <v>198405</v>
      </c>
      <c r="J63" s="16">
        <v>-10760</v>
      </c>
      <c r="K63" s="16">
        <v>1695070</v>
      </c>
      <c r="L63" s="16">
        <v>3314241.1</v>
      </c>
      <c r="M63" s="16">
        <v>2261744</v>
      </c>
      <c r="N63" s="16">
        <v>180</v>
      </c>
      <c r="O63" s="16">
        <v>1429341.5</v>
      </c>
      <c r="P63" s="16">
        <f t="shared" si="7"/>
        <v>13516433.4</v>
      </c>
      <c r="Q63" s="20">
        <f t="shared" si="8"/>
        <v>-4310442.4000000004</v>
      </c>
      <c r="R63" s="2"/>
      <c r="S63" s="2"/>
      <c r="T63" s="2"/>
      <c r="U63" s="21"/>
      <c r="AE63" s="2"/>
    </row>
    <row r="64" spans="1:31" x14ac:dyDescent="0.2">
      <c r="A64" s="29" t="s">
        <v>77</v>
      </c>
      <c r="B64" s="13">
        <v>1</v>
      </c>
      <c r="C64" s="25"/>
      <c r="D64" s="15">
        <f t="shared" si="3"/>
        <v>1</v>
      </c>
      <c r="E64" s="15"/>
      <c r="F64" s="15"/>
      <c r="G64" s="15"/>
      <c r="H64" s="16"/>
      <c r="I64" s="16"/>
      <c r="J64" s="16"/>
      <c r="K64" s="16"/>
      <c r="L64" s="16"/>
      <c r="M64" s="16"/>
      <c r="N64" s="16"/>
      <c r="O64" s="16"/>
      <c r="P64" s="16">
        <f t="shared" si="7"/>
        <v>0</v>
      </c>
      <c r="Q64" s="20">
        <f t="shared" si="8"/>
        <v>1</v>
      </c>
      <c r="R64" s="2"/>
      <c r="S64" s="2"/>
      <c r="T64" s="2"/>
      <c r="U64" s="21"/>
      <c r="AE64" s="2"/>
    </row>
    <row r="65" spans="1:31" x14ac:dyDescent="0.2">
      <c r="A65" s="29" t="s">
        <v>78</v>
      </c>
      <c r="B65" s="13">
        <v>525</v>
      </c>
      <c r="C65" s="25"/>
      <c r="D65" s="15">
        <f t="shared" si="3"/>
        <v>525</v>
      </c>
      <c r="E65" s="15"/>
      <c r="F65" s="15"/>
      <c r="G65" s="15"/>
      <c r="H65" s="16"/>
      <c r="I65" s="16"/>
      <c r="J65" s="16"/>
      <c r="K65" s="16"/>
      <c r="L65" s="16"/>
      <c r="M65" s="16"/>
      <c r="N65" s="16"/>
      <c r="O65" s="16"/>
      <c r="P65" s="16">
        <f t="shared" si="7"/>
        <v>0</v>
      </c>
      <c r="Q65" s="20">
        <f t="shared" si="8"/>
        <v>525</v>
      </c>
      <c r="R65" s="2"/>
      <c r="S65" s="2"/>
      <c r="T65" s="2"/>
      <c r="U65" s="21"/>
      <c r="AE65" s="2"/>
    </row>
    <row r="66" spans="1:31" x14ac:dyDescent="0.2">
      <c r="A66" s="29" t="s">
        <v>79</v>
      </c>
      <c r="B66" s="13">
        <v>7364000</v>
      </c>
      <c r="C66" s="14">
        <v>-2200000</v>
      </c>
      <c r="D66" s="15">
        <f t="shared" si="3"/>
        <v>5164000</v>
      </c>
      <c r="E66" s="15"/>
      <c r="F66" s="15"/>
      <c r="G66" s="15"/>
      <c r="H66" s="16"/>
      <c r="I66" s="16"/>
      <c r="J66" s="16">
        <v>90860</v>
      </c>
      <c r="K66" s="16">
        <v>90860</v>
      </c>
      <c r="L66" s="16"/>
      <c r="M66" s="16"/>
      <c r="N66" s="16"/>
      <c r="O66" s="16"/>
      <c r="P66" s="16">
        <f t="shared" si="7"/>
        <v>181720</v>
      </c>
      <c r="Q66" s="20">
        <f t="shared" si="8"/>
        <v>4982280</v>
      </c>
      <c r="R66" s="2"/>
      <c r="S66" s="2"/>
      <c r="T66" s="2"/>
      <c r="U66" s="21"/>
      <c r="AE66" s="2"/>
    </row>
    <row r="67" spans="1:31" x14ac:dyDescent="0.2">
      <c r="A67" s="29" t="s">
        <v>80</v>
      </c>
      <c r="B67" s="13">
        <v>10981000</v>
      </c>
      <c r="C67" s="14">
        <v>2554000</v>
      </c>
      <c r="D67" s="15">
        <f t="shared" si="3"/>
        <v>13535000</v>
      </c>
      <c r="E67" s="15"/>
      <c r="F67" s="15">
        <v>2500000</v>
      </c>
      <c r="G67" s="15">
        <v>159300</v>
      </c>
      <c r="H67" s="16">
        <v>-159300</v>
      </c>
      <c r="I67" s="16">
        <v>456719</v>
      </c>
      <c r="J67" s="16"/>
      <c r="K67" s="16">
        <v>309840</v>
      </c>
      <c r="L67" s="16"/>
      <c r="M67" s="16">
        <v>-21283.3</v>
      </c>
      <c r="N67" s="16"/>
      <c r="O67" s="16"/>
      <c r="P67" s="16">
        <f t="shared" si="7"/>
        <v>3245275.7</v>
      </c>
      <c r="Q67" s="20">
        <f t="shared" si="8"/>
        <v>10289724.300000001</v>
      </c>
      <c r="R67" s="2"/>
      <c r="S67" s="2"/>
      <c r="T67" s="2"/>
      <c r="U67" s="21"/>
      <c r="AE67" s="2"/>
    </row>
    <row r="68" spans="1:31" x14ac:dyDescent="0.2">
      <c r="A68" s="29" t="s">
        <v>81</v>
      </c>
      <c r="B68" s="13"/>
      <c r="C68" s="14">
        <v>200000</v>
      </c>
      <c r="D68" s="15">
        <f t="shared" si="3"/>
        <v>200000</v>
      </c>
      <c r="E68" s="15"/>
      <c r="F68" s="15"/>
      <c r="G68" s="15"/>
      <c r="H68" s="16"/>
      <c r="I68" s="16">
        <v>30090</v>
      </c>
      <c r="J68" s="16"/>
      <c r="K68" s="16"/>
      <c r="L68" s="16"/>
      <c r="M68" s="16"/>
      <c r="N68" s="16"/>
      <c r="O68" s="16"/>
      <c r="P68" s="16">
        <f t="shared" si="7"/>
        <v>30090</v>
      </c>
      <c r="Q68" s="20">
        <f t="shared" si="8"/>
        <v>169910</v>
      </c>
      <c r="R68" s="2"/>
      <c r="S68" s="2"/>
      <c r="T68" s="2"/>
      <c r="U68" s="21"/>
      <c r="AE68" s="2"/>
    </row>
    <row r="69" spans="1:31" x14ac:dyDescent="0.2">
      <c r="A69" s="29" t="s">
        <v>82</v>
      </c>
      <c r="B69" s="13">
        <v>3700000</v>
      </c>
      <c r="C69" s="14">
        <v>1674709</v>
      </c>
      <c r="D69" s="15">
        <f t="shared" si="3"/>
        <v>5374709</v>
      </c>
      <c r="E69" s="15"/>
      <c r="F69" s="15">
        <v>192930</v>
      </c>
      <c r="G69" s="15">
        <v>1008959</v>
      </c>
      <c r="H69" s="16">
        <v>387276</v>
      </c>
      <c r="I69" s="16">
        <v>1806698</v>
      </c>
      <c r="J69" s="16"/>
      <c r="K69" s="16">
        <v>1145937</v>
      </c>
      <c r="L69" s="16">
        <v>131560</v>
      </c>
      <c r="M69" s="16">
        <v>284793</v>
      </c>
      <c r="N69" s="16">
        <v>-23600</v>
      </c>
      <c r="O69" s="16">
        <v>231870</v>
      </c>
      <c r="P69" s="16">
        <f t="shared" si="7"/>
        <v>5166423</v>
      </c>
      <c r="Q69" s="20">
        <f t="shared" si="8"/>
        <v>208286</v>
      </c>
      <c r="R69" s="2"/>
      <c r="S69" s="2"/>
      <c r="T69" s="2"/>
      <c r="U69" s="21"/>
      <c r="AE69" s="2"/>
    </row>
    <row r="70" spans="1:31" x14ac:dyDescent="0.2">
      <c r="A70" s="29" t="s">
        <v>83</v>
      </c>
      <c r="B70" s="13">
        <v>3000000</v>
      </c>
      <c r="C70" s="14">
        <v>-2828000</v>
      </c>
      <c r="D70" s="15">
        <f t="shared" si="3"/>
        <v>172000</v>
      </c>
      <c r="E70" s="15"/>
      <c r="F70" s="15"/>
      <c r="G70" s="15"/>
      <c r="H70" s="16">
        <v>23600</v>
      </c>
      <c r="I70" s="16"/>
      <c r="J70" s="16"/>
      <c r="K70" s="16"/>
      <c r="L70" s="16"/>
      <c r="M70" s="16"/>
      <c r="N70" s="16"/>
      <c r="O70" s="16"/>
      <c r="P70" s="16">
        <f t="shared" si="7"/>
        <v>23600</v>
      </c>
      <c r="Q70" s="20">
        <f t="shared" si="8"/>
        <v>148400</v>
      </c>
      <c r="R70" s="2"/>
      <c r="S70" s="2"/>
      <c r="T70" s="2"/>
      <c r="U70" s="21"/>
      <c r="AE70" s="2"/>
    </row>
    <row r="71" spans="1:31" x14ac:dyDescent="0.2">
      <c r="A71" s="29" t="s">
        <v>84</v>
      </c>
      <c r="B71" s="13">
        <v>1200000</v>
      </c>
      <c r="C71" s="14">
        <v>-1200000</v>
      </c>
      <c r="D71" s="15">
        <f t="shared" si="3"/>
        <v>0</v>
      </c>
      <c r="E71" s="15"/>
      <c r="F71" s="15"/>
      <c r="G71" s="15"/>
      <c r="H71" s="16"/>
      <c r="I71" s="16"/>
      <c r="J71" s="16"/>
      <c r="K71" s="16"/>
      <c r="L71" s="16"/>
      <c r="M71" s="16"/>
      <c r="N71" s="16"/>
      <c r="O71" s="16"/>
      <c r="P71" s="16">
        <f t="shared" si="7"/>
        <v>0</v>
      </c>
      <c r="Q71" s="20">
        <f t="shared" si="8"/>
        <v>0</v>
      </c>
      <c r="R71" s="2"/>
      <c r="S71" s="2"/>
      <c r="T71" s="2"/>
      <c r="U71" s="21"/>
      <c r="AE71" s="2"/>
    </row>
    <row r="72" spans="1:31" x14ac:dyDescent="0.2">
      <c r="A72" s="27" t="s">
        <v>85</v>
      </c>
      <c r="B72" s="13">
        <v>262</v>
      </c>
      <c r="C72" s="30">
        <v>1026500</v>
      </c>
      <c r="D72" s="15">
        <f t="shared" si="3"/>
        <v>1026762</v>
      </c>
      <c r="E72" s="15"/>
      <c r="F72" s="15"/>
      <c r="G72" s="15"/>
      <c r="H72" s="16">
        <v>2118201</v>
      </c>
      <c r="I72" s="16"/>
      <c r="J72" s="16"/>
      <c r="K72" s="16">
        <v>-961379.08</v>
      </c>
      <c r="L72" s="16">
        <v>197848.45</v>
      </c>
      <c r="M72" s="16">
        <v>-44895.040000000001</v>
      </c>
      <c r="N72" s="16"/>
      <c r="O72" s="16"/>
      <c r="P72" s="16">
        <f t="shared" si="7"/>
        <v>1309775.3299999998</v>
      </c>
      <c r="Q72" s="20">
        <f t="shared" si="8"/>
        <v>-283013.32999999984</v>
      </c>
      <c r="R72" s="2"/>
      <c r="S72" s="2"/>
      <c r="T72" s="2"/>
      <c r="U72" s="21"/>
      <c r="AE72" s="2"/>
    </row>
    <row r="73" spans="1:31" ht="13.5" thickBot="1" x14ac:dyDescent="0.25">
      <c r="A73" s="31" t="s">
        <v>86</v>
      </c>
      <c r="B73" s="13">
        <v>1</v>
      </c>
      <c r="C73" s="14"/>
      <c r="D73" s="15">
        <f t="shared" si="3"/>
        <v>1</v>
      </c>
      <c r="E73" s="15"/>
      <c r="F73" s="15"/>
      <c r="G73" s="15"/>
      <c r="H73" s="16"/>
      <c r="I73" s="16"/>
      <c r="J73" s="16"/>
      <c r="K73" s="16"/>
      <c r="L73" s="16"/>
      <c r="M73" s="16"/>
      <c r="N73" s="16"/>
      <c r="O73" s="16"/>
      <c r="P73" s="16">
        <f t="shared" si="7"/>
        <v>0</v>
      </c>
      <c r="Q73" s="20">
        <f t="shared" si="8"/>
        <v>1</v>
      </c>
      <c r="R73" s="2"/>
      <c r="S73" s="2"/>
      <c r="T73" s="2"/>
      <c r="U73" s="21"/>
      <c r="AE73" s="2"/>
    </row>
    <row r="74" spans="1:31" ht="15" thickBot="1" x14ac:dyDescent="0.25">
      <c r="A74" s="23" t="s">
        <v>87</v>
      </c>
      <c r="B74" s="5">
        <f>SUM(B75:B125)</f>
        <v>546928715</v>
      </c>
      <c r="C74" s="8">
        <f>SUM(C75:C126)</f>
        <v>-238548724.99000001</v>
      </c>
      <c r="D74" s="5">
        <f>SUM(D75:D126)</f>
        <v>308379990.00999999</v>
      </c>
      <c r="E74" s="5">
        <f>SUM(E75:E123)</f>
        <v>27958100</v>
      </c>
      <c r="F74" s="5">
        <f>SUM(F75:F123)</f>
        <v>11025079.697999999</v>
      </c>
      <c r="G74" s="5">
        <f t="shared" ref="G74:Q74" si="9">SUM(G75:G126)</f>
        <v>46285957.000000007</v>
      </c>
      <c r="H74" s="5">
        <f t="shared" si="9"/>
        <v>15892387.970000001</v>
      </c>
      <c r="I74" s="5">
        <f t="shared" si="9"/>
        <v>45106269.089999989</v>
      </c>
      <c r="J74" s="5">
        <f t="shared" si="9"/>
        <v>12251789.49</v>
      </c>
      <c r="K74" s="5">
        <f t="shared" si="9"/>
        <v>39573745.259999998</v>
      </c>
      <c r="L74" s="5">
        <f t="shared" si="9"/>
        <v>11618585.100000001</v>
      </c>
      <c r="M74" s="5">
        <f t="shared" si="9"/>
        <v>57017904.180000007</v>
      </c>
      <c r="N74" s="5">
        <f t="shared" si="9"/>
        <v>-1109744.76</v>
      </c>
      <c r="O74" s="5">
        <f t="shared" si="9"/>
        <v>7656915.8300000001</v>
      </c>
      <c r="P74" s="5">
        <f t="shared" si="9"/>
        <v>273276988.85799998</v>
      </c>
      <c r="Q74" s="9">
        <f t="shared" si="9"/>
        <v>35103001.151999995</v>
      </c>
      <c r="R74" s="24"/>
      <c r="S74" s="2"/>
      <c r="T74" s="2"/>
      <c r="U74" s="21"/>
      <c r="AE74" s="2"/>
    </row>
    <row r="75" spans="1:31" x14ac:dyDescent="0.2">
      <c r="A75" s="26" t="s">
        <v>88</v>
      </c>
      <c r="B75" s="13">
        <v>48559371</v>
      </c>
      <c r="C75" s="14">
        <v>-6087464</v>
      </c>
      <c r="D75" s="15">
        <f t="shared" si="3"/>
        <v>42471907</v>
      </c>
      <c r="E75" s="15"/>
      <c r="F75" s="15">
        <v>853281.6</v>
      </c>
      <c r="G75" s="15">
        <v>7635155.3399999999</v>
      </c>
      <c r="H75" s="16">
        <v>724876</v>
      </c>
      <c r="I75" s="16">
        <v>10754445.060000001</v>
      </c>
      <c r="J75" s="16">
        <v>1198120.1599999999</v>
      </c>
      <c r="K75" s="16">
        <v>20823336.600000001</v>
      </c>
      <c r="L75" s="16">
        <v>-483187.36</v>
      </c>
      <c r="M75" s="16">
        <v>48018.9</v>
      </c>
      <c r="N75" s="16">
        <v>72246</v>
      </c>
      <c r="O75" s="16">
        <v>51217.9</v>
      </c>
      <c r="P75" s="16">
        <f t="shared" ref="P75:P126" si="10">SUM(E75:O75)</f>
        <v>41677510.200000003</v>
      </c>
      <c r="Q75" s="20">
        <f t="shared" ref="Q75:Q126" si="11">+D75-P75</f>
        <v>794396.79999999702</v>
      </c>
      <c r="R75" s="2"/>
      <c r="S75" s="2"/>
      <c r="T75" s="2"/>
      <c r="U75" s="21"/>
      <c r="AE75" s="2"/>
    </row>
    <row r="76" spans="1:31" x14ac:dyDescent="0.2">
      <c r="A76" s="26" t="s">
        <v>89</v>
      </c>
      <c r="B76" s="13">
        <v>500000</v>
      </c>
      <c r="C76" s="14">
        <v>-100000</v>
      </c>
      <c r="D76" s="15">
        <f t="shared" si="3"/>
        <v>400000</v>
      </c>
      <c r="E76" s="15"/>
      <c r="F76" s="15"/>
      <c r="G76" s="15">
        <v>400000</v>
      </c>
      <c r="H76" s="16"/>
      <c r="I76" s="16"/>
      <c r="J76" s="16"/>
      <c r="K76" s="16"/>
      <c r="L76" s="16"/>
      <c r="M76" s="16"/>
      <c r="N76" s="16"/>
      <c r="O76" s="16"/>
      <c r="P76" s="16">
        <f t="shared" si="10"/>
        <v>400000</v>
      </c>
      <c r="Q76" s="20">
        <f t="shared" si="11"/>
        <v>0</v>
      </c>
      <c r="R76" s="2"/>
      <c r="S76" s="2"/>
      <c r="T76" s="2"/>
      <c r="U76" s="21"/>
      <c r="AE76" s="2"/>
    </row>
    <row r="77" spans="1:31" x14ac:dyDescent="0.2">
      <c r="A77" s="26" t="s">
        <v>90</v>
      </c>
      <c r="B77" s="13">
        <v>20900000</v>
      </c>
      <c r="C77" s="14">
        <v>-20900000</v>
      </c>
      <c r="D77" s="15">
        <f t="shared" si="3"/>
        <v>0</v>
      </c>
      <c r="E77" s="15"/>
      <c r="F77" s="15"/>
      <c r="G77" s="15"/>
      <c r="H77" s="16"/>
      <c r="I77" s="16"/>
      <c r="J77" s="16"/>
      <c r="K77" s="16"/>
      <c r="L77" s="16"/>
      <c r="M77" s="16"/>
      <c r="N77" s="16"/>
      <c r="O77" s="16"/>
      <c r="P77" s="16">
        <f t="shared" si="10"/>
        <v>0</v>
      </c>
      <c r="Q77" s="20">
        <f t="shared" si="11"/>
        <v>0</v>
      </c>
      <c r="R77" s="2"/>
      <c r="S77" s="2"/>
      <c r="T77" s="2"/>
      <c r="U77" s="21"/>
      <c r="AE77" s="2"/>
    </row>
    <row r="78" spans="1:31" x14ac:dyDescent="0.2">
      <c r="A78" s="26" t="s">
        <v>91</v>
      </c>
      <c r="B78" s="13">
        <v>55095155</v>
      </c>
      <c r="C78" s="14">
        <v>56034664</v>
      </c>
      <c r="D78" s="15">
        <f t="shared" si="3"/>
        <v>111129819</v>
      </c>
      <c r="E78" s="15">
        <v>25650000</v>
      </c>
      <c r="F78" s="15"/>
      <c r="G78" s="15">
        <v>18955980</v>
      </c>
      <c r="H78" s="16">
        <v>2120000</v>
      </c>
      <c r="I78" s="16">
        <v>6877557.5</v>
      </c>
      <c r="J78" s="16">
        <v>5900000</v>
      </c>
      <c r="K78" s="16">
        <v>3079900</v>
      </c>
      <c r="L78" s="16">
        <v>5601200</v>
      </c>
      <c r="M78" s="16">
        <v>46046635</v>
      </c>
      <c r="N78" s="16">
        <v>-4663200</v>
      </c>
      <c r="O78" s="16">
        <v>-69040</v>
      </c>
      <c r="P78" s="16">
        <f t="shared" si="10"/>
        <v>109499032.5</v>
      </c>
      <c r="Q78" s="20">
        <f t="shared" si="11"/>
        <v>1630786.5</v>
      </c>
      <c r="R78" s="2"/>
      <c r="S78" s="2"/>
      <c r="T78" s="2"/>
      <c r="U78" s="21"/>
      <c r="AE78" s="2"/>
    </row>
    <row r="79" spans="1:31" x14ac:dyDescent="0.2">
      <c r="A79" s="26" t="s">
        <v>92</v>
      </c>
      <c r="B79" s="13">
        <v>7454736</v>
      </c>
      <c r="C79" s="14">
        <v>-7000000</v>
      </c>
      <c r="D79" s="15">
        <f t="shared" si="3"/>
        <v>454736</v>
      </c>
      <c r="E79" s="15"/>
      <c r="F79" s="15"/>
      <c r="G79" s="15"/>
      <c r="H79" s="16"/>
      <c r="I79" s="16"/>
      <c r="J79" s="16"/>
      <c r="K79" s="16"/>
      <c r="L79" s="16"/>
      <c r="M79" s="16"/>
      <c r="N79" s="16"/>
      <c r="O79" s="16"/>
      <c r="P79" s="16">
        <f t="shared" si="10"/>
        <v>0</v>
      </c>
      <c r="Q79" s="20">
        <f t="shared" si="11"/>
        <v>454736</v>
      </c>
      <c r="R79" s="2"/>
      <c r="S79" s="2"/>
      <c r="T79" s="2"/>
      <c r="U79" s="21"/>
      <c r="AE79" s="2"/>
    </row>
    <row r="80" spans="1:31" x14ac:dyDescent="0.2">
      <c r="A80" s="26" t="s">
        <v>93</v>
      </c>
      <c r="B80" s="13">
        <v>600000</v>
      </c>
      <c r="C80" s="14">
        <v>-438952</v>
      </c>
      <c r="D80" s="15">
        <f t="shared" si="3"/>
        <v>161048</v>
      </c>
      <c r="E80" s="15"/>
      <c r="F80" s="15"/>
      <c r="G80" s="15">
        <v>96213.36</v>
      </c>
      <c r="H80" s="16"/>
      <c r="I80" s="16">
        <v>56656.38</v>
      </c>
      <c r="J80" s="16">
        <v>14450</v>
      </c>
      <c r="K80" s="16">
        <v>-14450</v>
      </c>
      <c r="L80" s="16"/>
      <c r="M80" s="16"/>
      <c r="N80" s="16"/>
      <c r="O80" s="16"/>
      <c r="P80" s="16">
        <f t="shared" si="10"/>
        <v>152869.74</v>
      </c>
      <c r="Q80" s="20">
        <f t="shared" si="11"/>
        <v>8178.2600000000093</v>
      </c>
      <c r="R80" s="2"/>
      <c r="S80" s="2"/>
      <c r="T80" s="2"/>
      <c r="U80" s="21"/>
      <c r="AE80" s="2"/>
    </row>
    <row r="81" spans="1:31" x14ac:dyDescent="0.2">
      <c r="A81" s="26" t="s">
        <v>94</v>
      </c>
      <c r="B81" s="13">
        <v>100000</v>
      </c>
      <c r="C81" s="14">
        <v>129890</v>
      </c>
      <c r="D81" s="15">
        <f t="shared" ref="D81:D126" si="12">+B81+C81</f>
        <v>229890</v>
      </c>
      <c r="E81" s="15"/>
      <c r="F81" s="15">
        <v>4307</v>
      </c>
      <c r="G81" s="15"/>
      <c r="H81" s="16"/>
      <c r="I81" s="16">
        <v>34893</v>
      </c>
      <c r="J81" s="16">
        <v>-34500</v>
      </c>
      <c r="K81" s="16">
        <v>113000</v>
      </c>
      <c r="L81" s="16"/>
      <c r="M81" s="16"/>
      <c r="N81" s="16"/>
      <c r="O81" s="16"/>
      <c r="P81" s="16">
        <f t="shared" si="10"/>
        <v>117700</v>
      </c>
      <c r="Q81" s="20">
        <f t="shared" si="11"/>
        <v>112190</v>
      </c>
      <c r="R81" s="2"/>
      <c r="S81" s="2"/>
      <c r="T81" s="2"/>
      <c r="U81" s="21"/>
      <c r="AE81" s="2"/>
    </row>
    <row r="82" spans="1:31" x14ac:dyDescent="0.2">
      <c r="A82" s="26" t="s">
        <v>95</v>
      </c>
      <c r="B82" s="13">
        <v>1537500</v>
      </c>
      <c r="C82" s="14">
        <v>-1254000</v>
      </c>
      <c r="D82" s="15">
        <f t="shared" si="12"/>
        <v>283500</v>
      </c>
      <c r="E82" s="15"/>
      <c r="F82" s="15">
        <v>97350</v>
      </c>
      <c r="G82" s="15">
        <v>40460.43</v>
      </c>
      <c r="H82" s="16"/>
      <c r="I82" s="16">
        <v>30090</v>
      </c>
      <c r="J82" s="16"/>
      <c r="K82" s="16"/>
      <c r="L82" s="16"/>
      <c r="M82" s="16"/>
      <c r="N82" s="16"/>
      <c r="O82" s="16"/>
      <c r="P82" s="16">
        <f t="shared" si="10"/>
        <v>167900.43</v>
      </c>
      <c r="Q82" s="20">
        <f t="shared" si="11"/>
        <v>115599.57</v>
      </c>
      <c r="R82" s="2"/>
      <c r="S82" s="2"/>
      <c r="T82" s="2"/>
      <c r="U82" s="21"/>
      <c r="AE82" s="2"/>
    </row>
    <row r="83" spans="1:31" x14ac:dyDescent="0.2">
      <c r="A83" s="32" t="s">
        <v>96</v>
      </c>
      <c r="B83" s="13">
        <v>2300000</v>
      </c>
      <c r="C83" s="14">
        <v>-598260</v>
      </c>
      <c r="D83" s="15">
        <f t="shared" si="12"/>
        <v>1701740</v>
      </c>
      <c r="E83" s="15"/>
      <c r="F83" s="15">
        <v>49652</v>
      </c>
      <c r="G83" s="15">
        <v>129236</v>
      </c>
      <c r="H83" s="16">
        <v>135936</v>
      </c>
      <c r="I83" s="16">
        <v>804963.48</v>
      </c>
      <c r="J83" s="16">
        <v>108324</v>
      </c>
      <c r="K83" s="16">
        <v>139204.6</v>
      </c>
      <c r="L83" s="16">
        <v>88000</v>
      </c>
      <c r="M83" s="16">
        <v>315442</v>
      </c>
      <c r="N83" s="16"/>
      <c r="O83" s="16">
        <v>21240</v>
      </c>
      <c r="P83" s="16">
        <f t="shared" si="10"/>
        <v>1791998.08</v>
      </c>
      <c r="Q83" s="20">
        <f t="shared" si="11"/>
        <v>-90258.080000000075</v>
      </c>
      <c r="R83" s="2"/>
      <c r="S83" s="2"/>
      <c r="T83" s="2"/>
      <c r="U83" s="21"/>
      <c r="AE83" s="2"/>
    </row>
    <row r="84" spans="1:31" x14ac:dyDescent="0.2">
      <c r="A84" s="32" t="s">
        <v>97</v>
      </c>
      <c r="B84" s="13"/>
      <c r="C84" s="14">
        <v>50000</v>
      </c>
      <c r="D84" s="15">
        <f t="shared" si="12"/>
        <v>50000</v>
      </c>
      <c r="E84" s="15"/>
      <c r="F84" s="15"/>
      <c r="G84" s="15">
        <v>9735</v>
      </c>
      <c r="H84" s="16"/>
      <c r="I84" s="16"/>
      <c r="J84" s="16"/>
      <c r="K84" s="16"/>
      <c r="L84" s="16"/>
      <c r="M84" s="16"/>
      <c r="N84" s="16"/>
      <c r="O84" s="16"/>
      <c r="P84" s="16">
        <f t="shared" si="10"/>
        <v>9735</v>
      </c>
      <c r="Q84" s="20">
        <f t="shared" si="11"/>
        <v>40265</v>
      </c>
      <c r="R84" s="2"/>
      <c r="S84" s="2"/>
      <c r="T84" s="2"/>
      <c r="U84" s="21"/>
      <c r="AE84" s="2"/>
    </row>
    <row r="85" spans="1:31" x14ac:dyDescent="0.2">
      <c r="A85" s="32" t="s">
        <v>98</v>
      </c>
      <c r="B85" s="13">
        <v>5147217</v>
      </c>
      <c r="C85" s="14">
        <v>-1807933</v>
      </c>
      <c r="D85" s="15">
        <f t="shared" si="12"/>
        <v>3339284</v>
      </c>
      <c r="E85" s="15"/>
      <c r="F85" s="15">
        <v>56917.688000000002</v>
      </c>
      <c r="G85" s="15">
        <v>168029.67</v>
      </c>
      <c r="H85" s="16">
        <v>35600</v>
      </c>
      <c r="I85" s="16">
        <v>1330658.7</v>
      </c>
      <c r="J85" s="16">
        <v>23251.9</v>
      </c>
      <c r="K85" s="16">
        <v>827372.2</v>
      </c>
      <c r="L85" s="16">
        <v>-57746.86</v>
      </c>
      <c r="M85" s="16">
        <v>-3400.21</v>
      </c>
      <c r="N85" s="16"/>
      <c r="O85" s="16"/>
      <c r="P85" s="16">
        <f t="shared" si="10"/>
        <v>2380683.088</v>
      </c>
      <c r="Q85" s="20">
        <f t="shared" si="11"/>
        <v>958600.91200000001</v>
      </c>
      <c r="R85" s="2"/>
      <c r="S85" s="2"/>
      <c r="T85" s="2"/>
      <c r="U85" s="21"/>
      <c r="AE85" s="2"/>
    </row>
    <row r="86" spans="1:31" x14ac:dyDescent="0.2">
      <c r="A86" s="33" t="s">
        <v>99</v>
      </c>
      <c r="B86" s="13">
        <v>1100000</v>
      </c>
      <c r="C86" s="14">
        <v>5310</v>
      </c>
      <c r="D86" s="15">
        <f t="shared" si="12"/>
        <v>1105310</v>
      </c>
      <c r="E86" s="15"/>
      <c r="F86" s="15">
        <v>286622</v>
      </c>
      <c r="G86" s="15">
        <v>86760.68</v>
      </c>
      <c r="H86" s="16"/>
      <c r="I86" s="16">
        <v>17595.75</v>
      </c>
      <c r="J86" s="16"/>
      <c r="K86" s="16">
        <v>66454.97</v>
      </c>
      <c r="L86" s="16">
        <v>2400</v>
      </c>
      <c r="M86" s="16">
        <v>17299.810000000001</v>
      </c>
      <c r="N86" s="16">
        <v>-814.08</v>
      </c>
      <c r="O86" s="16">
        <v>9335.1</v>
      </c>
      <c r="P86" s="16">
        <f t="shared" si="10"/>
        <v>485654.23</v>
      </c>
      <c r="Q86" s="20">
        <f t="shared" si="11"/>
        <v>619655.77</v>
      </c>
      <c r="R86" s="2"/>
      <c r="S86" s="2"/>
      <c r="T86" s="2"/>
      <c r="U86" s="21"/>
      <c r="AE86" s="2"/>
    </row>
    <row r="87" spans="1:31" x14ac:dyDescent="0.2">
      <c r="A87" s="33" t="s">
        <v>100</v>
      </c>
      <c r="B87" s="13">
        <v>725212</v>
      </c>
      <c r="C87" s="25">
        <v>-198268</v>
      </c>
      <c r="D87" s="15">
        <f t="shared" si="12"/>
        <v>526944</v>
      </c>
      <c r="E87" s="15"/>
      <c r="F87" s="15"/>
      <c r="G87" s="15">
        <v>28152.06</v>
      </c>
      <c r="H87" s="16"/>
      <c r="I87" s="16">
        <v>445443.47</v>
      </c>
      <c r="J87" s="16">
        <v>255352</v>
      </c>
      <c r="K87" s="16"/>
      <c r="L87" s="16">
        <v>-348707</v>
      </c>
      <c r="M87" s="16">
        <v>-81639</v>
      </c>
      <c r="N87" s="16"/>
      <c r="O87" s="16">
        <v>53100</v>
      </c>
      <c r="P87" s="16">
        <f t="shared" si="10"/>
        <v>351701.53</v>
      </c>
      <c r="Q87" s="20">
        <f t="shared" si="11"/>
        <v>175242.46999999997</v>
      </c>
      <c r="R87" s="2"/>
      <c r="S87" s="2"/>
      <c r="T87" s="2"/>
      <c r="U87" s="21"/>
      <c r="AE87" s="2"/>
    </row>
    <row r="88" spans="1:31" x14ac:dyDescent="0.2">
      <c r="A88" s="33" t="s">
        <v>101</v>
      </c>
      <c r="B88" s="13">
        <v>1090000</v>
      </c>
      <c r="C88" s="14">
        <v>-249640</v>
      </c>
      <c r="D88" s="15">
        <f t="shared" si="12"/>
        <v>840360</v>
      </c>
      <c r="E88" s="15"/>
      <c r="F88" s="15"/>
      <c r="G88" s="15">
        <v>30837</v>
      </c>
      <c r="H88" s="16"/>
      <c r="I88" s="16">
        <v>174781.6</v>
      </c>
      <c r="J88" s="16">
        <v>746087.4</v>
      </c>
      <c r="K88" s="16"/>
      <c r="L88" s="16">
        <v>-142183.92000000001</v>
      </c>
      <c r="M88" s="16">
        <v>29400</v>
      </c>
      <c r="N88" s="16"/>
      <c r="O88" s="16">
        <v>30837</v>
      </c>
      <c r="P88" s="16">
        <f t="shared" si="10"/>
        <v>869759.08</v>
      </c>
      <c r="Q88" s="20">
        <f t="shared" si="11"/>
        <v>-29399.079999999958</v>
      </c>
      <c r="R88" s="2"/>
      <c r="S88" s="2"/>
      <c r="T88" s="2"/>
      <c r="U88" s="21"/>
      <c r="AE88" s="2"/>
    </row>
    <row r="89" spans="1:31" x14ac:dyDescent="0.2">
      <c r="A89" s="33" t="s">
        <v>102</v>
      </c>
      <c r="B89" s="13">
        <v>500000</v>
      </c>
      <c r="C89" s="14">
        <v>-500000</v>
      </c>
      <c r="D89" s="15">
        <f t="shared" si="12"/>
        <v>0</v>
      </c>
      <c r="E89" s="15"/>
      <c r="F89" s="15"/>
      <c r="G89" s="15"/>
      <c r="H89" s="16"/>
      <c r="I89" s="16"/>
      <c r="J89" s="16">
        <v>78536.08</v>
      </c>
      <c r="K89" s="16"/>
      <c r="L89" s="16">
        <v>-78536.08</v>
      </c>
      <c r="M89" s="16"/>
      <c r="N89" s="16"/>
      <c r="O89" s="16"/>
      <c r="P89" s="16">
        <f t="shared" si="10"/>
        <v>0</v>
      </c>
      <c r="Q89" s="20">
        <f t="shared" si="11"/>
        <v>0</v>
      </c>
      <c r="R89" s="2"/>
      <c r="S89" s="2"/>
      <c r="T89" s="2"/>
      <c r="U89" s="21"/>
      <c r="AE89" s="2"/>
    </row>
    <row r="90" spans="1:31" x14ac:dyDescent="0.2">
      <c r="A90" s="33" t="s">
        <v>103</v>
      </c>
      <c r="B90" s="13"/>
      <c r="C90" s="25">
        <v>878369</v>
      </c>
      <c r="D90" s="15">
        <f t="shared" si="12"/>
        <v>878369</v>
      </c>
      <c r="E90" s="15"/>
      <c r="F90" s="15"/>
      <c r="G90" s="15"/>
      <c r="H90" s="16"/>
      <c r="I90" s="16"/>
      <c r="J90" s="16"/>
      <c r="K90" s="16">
        <v>475268.82</v>
      </c>
      <c r="L90" s="16"/>
      <c r="M90" s="16"/>
      <c r="N90" s="16"/>
      <c r="O90" s="16">
        <v>53100</v>
      </c>
      <c r="P90" s="16">
        <f t="shared" si="10"/>
        <v>528368.82000000007</v>
      </c>
      <c r="Q90" s="20">
        <f t="shared" si="11"/>
        <v>350000.17999999993</v>
      </c>
      <c r="R90" s="2"/>
      <c r="S90" s="2"/>
      <c r="T90" s="2"/>
      <c r="U90" s="21"/>
      <c r="AE90" s="2"/>
    </row>
    <row r="91" spans="1:31" x14ac:dyDescent="0.2">
      <c r="A91" s="33" t="s">
        <v>104</v>
      </c>
      <c r="B91" s="13"/>
      <c r="C91" s="25">
        <v>1624794</v>
      </c>
      <c r="D91" s="15">
        <f t="shared" si="12"/>
        <v>1624794</v>
      </c>
      <c r="E91" s="15"/>
      <c r="F91" s="15">
        <v>928434.62</v>
      </c>
      <c r="G91" s="15"/>
      <c r="H91" s="16"/>
      <c r="I91" s="16"/>
      <c r="J91" s="16"/>
      <c r="K91" s="16">
        <v>664793.43999999994</v>
      </c>
      <c r="L91" s="16"/>
      <c r="M91" s="16">
        <v>-489.44</v>
      </c>
      <c r="N91" s="16"/>
      <c r="O91" s="16"/>
      <c r="P91" s="16">
        <f t="shared" si="10"/>
        <v>1592738.62</v>
      </c>
      <c r="Q91" s="20">
        <f t="shared" si="11"/>
        <v>32055.379999999888</v>
      </c>
      <c r="R91" s="2"/>
      <c r="S91" s="2"/>
      <c r="T91" s="2"/>
      <c r="U91" s="21"/>
      <c r="AE91" s="2"/>
    </row>
    <row r="92" spans="1:31" x14ac:dyDescent="0.2">
      <c r="A92" s="33" t="s">
        <v>105</v>
      </c>
      <c r="B92" s="13"/>
      <c r="C92" s="25">
        <v>10000</v>
      </c>
      <c r="D92" s="15">
        <f t="shared" si="12"/>
        <v>10000</v>
      </c>
      <c r="E92" s="15"/>
      <c r="F92" s="15"/>
      <c r="G92" s="15">
        <v>3159.99</v>
      </c>
      <c r="H92" s="16"/>
      <c r="I92" s="16">
        <v>3304</v>
      </c>
      <c r="J92" s="16">
        <v>2500</v>
      </c>
      <c r="K92" s="16">
        <v>981</v>
      </c>
      <c r="L92" s="16"/>
      <c r="M92" s="16"/>
      <c r="N92" s="16"/>
      <c r="O92" s="16"/>
      <c r="P92" s="16">
        <f t="shared" si="10"/>
        <v>9944.99</v>
      </c>
      <c r="Q92" s="20">
        <f t="shared" si="11"/>
        <v>55.010000000000218</v>
      </c>
      <c r="R92" s="2"/>
      <c r="S92" s="2"/>
      <c r="T92" s="2"/>
      <c r="U92" s="21"/>
      <c r="AE92" s="2"/>
    </row>
    <row r="93" spans="1:31" x14ac:dyDescent="0.2">
      <c r="A93" s="33" t="s">
        <v>106</v>
      </c>
      <c r="B93" s="13">
        <v>2800000</v>
      </c>
      <c r="C93" s="14">
        <v>2490652</v>
      </c>
      <c r="D93" s="15">
        <f t="shared" si="12"/>
        <v>5290652</v>
      </c>
      <c r="E93" s="15"/>
      <c r="F93" s="15">
        <v>807603.38</v>
      </c>
      <c r="G93" s="15">
        <v>659972.12</v>
      </c>
      <c r="H93" s="16">
        <v>14046.2</v>
      </c>
      <c r="I93" s="16">
        <v>892231.29</v>
      </c>
      <c r="J93" s="16">
        <v>372790</v>
      </c>
      <c r="K93" s="16">
        <v>506577.88</v>
      </c>
      <c r="L93" s="16">
        <v>341306.44</v>
      </c>
      <c r="M93" s="16">
        <v>284294.03999999998</v>
      </c>
      <c r="N93" s="16"/>
      <c r="O93" s="16">
        <v>1454437.98</v>
      </c>
      <c r="P93" s="16">
        <f t="shared" si="10"/>
        <v>5333259.33</v>
      </c>
      <c r="Q93" s="20">
        <f t="shared" si="11"/>
        <v>-42607.330000000075</v>
      </c>
      <c r="R93" s="2"/>
      <c r="S93" s="2"/>
      <c r="T93" s="2"/>
      <c r="U93" s="21"/>
      <c r="AE93" s="2"/>
    </row>
    <row r="94" spans="1:31" x14ac:dyDescent="0.2">
      <c r="A94" s="33" t="s">
        <v>107</v>
      </c>
      <c r="B94" s="13">
        <v>300000</v>
      </c>
      <c r="C94" s="14">
        <v>97500</v>
      </c>
      <c r="D94" s="15">
        <f t="shared" si="12"/>
        <v>397500</v>
      </c>
      <c r="E94" s="15"/>
      <c r="F94" s="15">
        <v>3776</v>
      </c>
      <c r="G94" s="15">
        <v>190891.26</v>
      </c>
      <c r="H94" s="16">
        <v>158828</v>
      </c>
      <c r="I94" s="16">
        <v>7080</v>
      </c>
      <c r="J94" s="16">
        <v>2718.72</v>
      </c>
      <c r="K94" s="16">
        <v>3304</v>
      </c>
      <c r="L94" s="16">
        <v>-158828</v>
      </c>
      <c r="M94" s="16"/>
      <c r="N94" s="16"/>
      <c r="O94" s="16">
        <v>49846</v>
      </c>
      <c r="P94" s="16">
        <f t="shared" si="10"/>
        <v>257615.97999999998</v>
      </c>
      <c r="Q94" s="20">
        <f t="shared" si="11"/>
        <v>139884.02000000002</v>
      </c>
      <c r="R94" s="2"/>
      <c r="S94" s="2"/>
      <c r="T94" s="2"/>
      <c r="U94" s="21"/>
      <c r="AE94" s="2"/>
    </row>
    <row r="95" spans="1:31" x14ac:dyDescent="0.2">
      <c r="A95" s="26" t="s">
        <v>108</v>
      </c>
      <c r="B95" s="13">
        <v>4200000</v>
      </c>
      <c r="C95" s="14">
        <v>2451828</v>
      </c>
      <c r="D95" s="15">
        <f t="shared" si="12"/>
        <v>6651828</v>
      </c>
      <c r="E95" s="15"/>
      <c r="F95" s="15">
        <v>158955.84</v>
      </c>
      <c r="G95" s="15">
        <v>2089842.78</v>
      </c>
      <c r="H95" s="16">
        <v>1416900</v>
      </c>
      <c r="I95" s="16">
        <v>544883.85</v>
      </c>
      <c r="J95" s="16">
        <v>35171.54</v>
      </c>
      <c r="K95" s="16">
        <v>1207224.44</v>
      </c>
      <c r="L95" s="16">
        <v>814248.9</v>
      </c>
      <c r="M95" s="16">
        <v>-239958.64</v>
      </c>
      <c r="N95" s="16">
        <v>-3454</v>
      </c>
      <c r="O95" s="16">
        <v>398224</v>
      </c>
      <c r="P95" s="16">
        <f t="shared" si="10"/>
        <v>6422038.71</v>
      </c>
      <c r="Q95" s="20">
        <f t="shared" si="11"/>
        <v>229789.29000000004</v>
      </c>
      <c r="R95" s="2"/>
      <c r="S95" s="2"/>
      <c r="T95" s="2"/>
      <c r="U95" s="21"/>
      <c r="AE95" s="2"/>
    </row>
    <row r="96" spans="1:31" x14ac:dyDescent="0.2">
      <c r="A96" s="26" t="s">
        <v>109</v>
      </c>
      <c r="B96" s="13">
        <v>100000</v>
      </c>
      <c r="C96" s="14">
        <v>35630</v>
      </c>
      <c r="D96" s="15">
        <f t="shared" si="12"/>
        <v>135630</v>
      </c>
      <c r="E96" s="15"/>
      <c r="F96" s="15"/>
      <c r="G96" s="15">
        <v>39158.300000000003</v>
      </c>
      <c r="H96" s="16"/>
      <c r="I96" s="16"/>
      <c r="J96" s="16">
        <v>29700</v>
      </c>
      <c r="K96" s="16"/>
      <c r="L96" s="16">
        <v>31714</v>
      </c>
      <c r="M96" s="16">
        <v>-115.8</v>
      </c>
      <c r="N96" s="16"/>
      <c r="O96" s="16"/>
      <c r="P96" s="16">
        <f t="shared" si="10"/>
        <v>100456.5</v>
      </c>
      <c r="Q96" s="20">
        <f t="shared" si="11"/>
        <v>35173.5</v>
      </c>
      <c r="R96" s="2"/>
      <c r="S96" s="2"/>
      <c r="T96" s="2"/>
      <c r="U96" s="21"/>
      <c r="AE96" s="2"/>
    </row>
    <row r="97" spans="1:31" x14ac:dyDescent="0.2">
      <c r="A97" s="26" t="s">
        <v>110</v>
      </c>
      <c r="B97" s="13"/>
      <c r="C97" s="14">
        <v>785</v>
      </c>
      <c r="D97" s="15">
        <f t="shared" si="12"/>
        <v>785</v>
      </c>
      <c r="E97" s="15"/>
      <c r="F97" s="15"/>
      <c r="G97" s="15"/>
      <c r="H97" s="16"/>
      <c r="I97" s="16"/>
      <c r="J97" s="16"/>
      <c r="K97" s="16"/>
      <c r="L97" s="16"/>
      <c r="M97" s="16"/>
      <c r="N97" s="16"/>
      <c r="O97" s="16"/>
      <c r="P97" s="16">
        <f t="shared" si="10"/>
        <v>0</v>
      </c>
      <c r="Q97" s="20">
        <f t="shared" si="11"/>
        <v>785</v>
      </c>
      <c r="R97" s="2"/>
      <c r="S97" s="2"/>
      <c r="T97" s="2"/>
      <c r="U97" s="21"/>
      <c r="AE97" s="2"/>
    </row>
    <row r="98" spans="1:31" x14ac:dyDescent="0.2">
      <c r="A98" s="26" t="s">
        <v>111</v>
      </c>
      <c r="B98" s="13">
        <v>2700000</v>
      </c>
      <c r="C98" s="14">
        <v>-2500000</v>
      </c>
      <c r="D98" s="15">
        <f t="shared" si="12"/>
        <v>200000</v>
      </c>
      <c r="E98" s="15"/>
      <c r="F98" s="15"/>
      <c r="G98" s="15"/>
      <c r="H98" s="16"/>
      <c r="I98" s="16"/>
      <c r="J98" s="16"/>
      <c r="K98" s="16"/>
      <c r="L98" s="16"/>
      <c r="M98" s="16"/>
      <c r="N98" s="16"/>
      <c r="O98" s="16"/>
      <c r="P98" s="16">
        <f t="shared" si="10"/>
        <v>0</v>
      </c>
      <c r="Q98" s="20">
        <f t="shared" si="11"/>
        <v>200000</v>
      </c>
      <c r="R98" s="2"/>
      <c r="S98" s="2"/>
      <c r="T98" s="2"/>
      <c r="U98" s="21"/>
      <c r="AE98" s="2"/>
    </row>
    <row r="99" spans="1:31" x14ac:dyDescent="0.2">
      <c r="A99" s="26" t="s">
        <v>112</v>
      </c>
      <c r="B99" s="13">
        <v>82979</v>
      </c>
      <c r="C99" s="14"/>
      <c r="D99" s="15">
        <f t="shared" si="12"/>
        <v>82979</v>
      </c>
      <c r="E99" s="15"/>
      <c r="F99" s="15"/>
      <c r="G99" s="15">
        <v>811428.75</v>
      </c>
      <c r="H99" s="16"/>
      <c r="I99" s="16">
        <v>6500</v>
      </c>
      <c r="J99" s="16">
        <v>1170</v>
      </c>
      <c r="K99" s="16"/>
      <c r="L99" s="16"/>
      <c r="M99" s="16"/>
      <c r="N99" s="16"/>
      <c r="O99" s="16"/>
      <c r="P99" s="16">
        <f t="shared" si="10"/>
        <v>819098.75</v>
      </c>
      <c r="Q99" s="20">
        <f t="shared" si="11"/>
        <v>-736119.75</v>
      </c>
      <c r="R99" s="2"/>
      <c r="S99" s="2"/>
      <c r="T99" s="2"/>
      <c r="U99" s="21"/>
      <c r="AE99" s="2"/>
    </row>
    <row r="100" spans="1:31" x14ac:dyDescent="0.2">
      <c r="A100" s="33" t="s">
        <v>113</v>
      </c>
      <c r="B100" s="13">
        <v>1310000</v>
      </c>
      <c r="C100" s="14">
        <v>464400</v>
      </c>
      <c r="D100" s="15">
        <f t="shared" si="12"/>
        <v>1774400</v>
      </c>
      <c r="E100" s="15"/>
      <c r="F100" s="15">
        <v>17192.599999999999</v>
      </c>
      <c r="G100" s="15">
        <v>804959.92</v>
      </c>
      <c r="H100" s="16"/>
      <c r="I100" s="16">
        <v>20445.22</v>
      </c>
      <c r="J100" s="16"/>
      <c r="K100" s="16">
        <v>1280.3</v>
      </c>
      <c r="L100" s="16">
        <v>33675</v>
      </c>
      <c r="M100" s="16">
        <v>223055</v>
      </c>
      <c r="N100" s="16"/>
      <c r="O100" s="16"/>
      <c r="P100" s="16">
        <f t="shared" si="10"/>
        <v>1100608.04</v>
      </c>
      <c r="Q100" s="20">
        <f t="shared" si="11"/>
        <v>673791.96</v>
      </c>
      <c r="R100" s="2"/>
      <c r="S100" s="2"/>
      <c r="T100" s="2"/>
      <c r="U100" s="21"/>
      <c r="AE100" s="2"/>
    </row>
    <row r="101" spans="1:31" x14ac:dyDescent="0.2">
      <c r="A101" s="33" t="s">
        <v>114</v>
      </c>
      <c r="B101" s="13">
        <v>100000</v>
      </c>
      <c r="C101" s="14"/>
      <c r="D101" s="15">
        <f t="shared" si="12"/>
        <v>100000</v>
      </c>
      <c r="E101" s="15"/>
      <c r="F101" s="15"/>
      <c r="G101" s="15"/>
      <c r="H101" s="16"/>
      <c r="I101" s="16">
        <v>91851.199999999997</v>
      </c>
      <c r="J101" s="16"/>
      <c r="K101" s="16">
        <v>14160</v>
      </c>
      <c r="L101" s="16">
        <v>1060</v>
      </c>
      <c r="M101" s="16"/>
      <c r="N101" s="16"/>
      <c r="O101" s="16"/>
      <c r="P101" s="16">
        <f t="shared" si="10"/>
        <v>107071.2</v>
      </c>
      <c r="Q101" s="20">
        <f t="shared" si="11"/>
        <v>-7071.1999999999971</v>
      </c>
      <c r="R101" s="2"/>
      <c r="S101" s="2"/>
      <c r="T101" s="2"/>
      <c r="U101" s="21"/>
      <c r="AE101" s="2"/>
    </row>
    <row r="102" spans="1:31" x14ac:dyDescent="0.2">
      <c r="A102" s="33" t="s">
        <v>115</v>
      </c>
      <c r="B102" s="13">
        <v>1485000</v>
      </c>
      <c r="C102" s="25">
        <v>7350</v>
      </c>
      <c r="D102" s="15">
        <f t="shared" si="12"/>
        <v>1492350</v>
      </c>
      <c r="E102" s="15"/>
      <c r="F102" s="15">
        <v>348500</v>
      </c>
      <c r="G102" s="15">
        <v>394633.35</v>
      </c>
      <c r="H102" s="16"/>
      <c r="I102" s="16">
        <v>16515.95</v>
      </c>
      <c r="J102" s="16">
        <v>34840</v>
      </c>
      <c r="K102" s="16">
        <v>153400</v>
      </c>
      <c r="L102" s="16"/>
      <c r="M102" s="16"/>
      <c r="N102" s="16"/>
      <c r="O102" s="16"/>
      <c r="P102" s="16">
        <f t="shared" si="10"/>
        <v>947889.29999999993</v>
      </c>
      <c r="Q102" s="20">
        <f t="shared" si="11"/>
        <v>544460.70000000007</v>
      </c>
      <c r="R102" s="2"/>
      <c r="S102" s="2"/>
      <c r="T102" s="2"/>
      <c r="U102" s="21"/>
      <c r="AE102" s="2"/>
    </row>
    <row r="103" spans="1:31" x14ac:dyDescent="0.2">
      <c r="A103" s="33" t="s">
        <v>116</v>
      </c>
      <c r="B103" s="13">
        <v>2000000</v>
      </c>
      <c r="C103" s="14">
        <v>-1200000</v>
      </c>
      <c r="D103" s="15">
        <f t="shared" si="12"/>
        <v>800000</v>
      </c>
      <c r="E103" s="15"/>
      <c r="F103" s="15">
        <v>28836.3</v>
      </c>
      <c r="G103" s="15">
        <v>1102891.72</v>
      </c>
      <c r="H103" s="16"/>
      <c r="I103" s="16">
        <v>200763.18</v>
      </c>
      <c r="J103" s="16">
        <v>967.68</v>
      </c>
      <c r="K103" s="16">
        <v>-39028.5</v>
      </c>
      <c r="L103" s="16">
        <v>23364</v>
      </c>
      <c r="M103" s="16"/>
      <c r="N103" s="16"/>
      <c r="O103" s="16"/>
      <c r="P103" s="16">
        <f t="shared" si="10"/>
        <v>1317794.3799999999</v>
      </c>
      <c r="Q103" s="20">
        <f t="shared" si="11"/>
        <v>-517794.37999999989</v>
      </c>
      <c r="R103" s="2"/>
      <c r="S103" s="2"/>
      <c r="T103" s="2"/>
      <c r="U103" s="21"/>
      <c r="AE103" s="2"/>
    </row>
    <row r="104" spans="1:31" x14ac:dyDescent="0.2">
      <c r="A104" s="33" t="s">
        <v>117</v>
      </c>
      <c r="B104" s="13"/>
      <c r="C104" s="25">
        <v>30000</v>
      </c>
      <c r="D104" s="15">
        <f t="shared" si="12"/>
        <v>30000</v>
      </c>
      <c r="E104" s="15"/>
      <c r="F104" s="15"/>
      <c r="G104" s="15"/>
      <c r="H104" s="16"/>
      <c r="I104" s="16"/>
      <c r="J104" s="16"/>
      <c r="K104" s="16">
        <v>1593</v>
      </c>
      <c r="L104" s="16"/>
      <c r="M104" s="16"/>
      <c r="N104" s="16"/>
      <c r="O104" s="16"/>
      <c r="P104" s="16">
        <f t="shared" si="10"/>
        <v>1593</v>
      </c>
      <c r="Q104" s="20">
        <f t="shared" si="11"/>
        <v>28407</v>
      </c>
      <c r="R104" s="2"/>
      <c r="S104" s="2"/>
      <c r="T104" s="2"/>
      <c r="U104" s="21"/>
      <c r="AE104" s="2"/>
    </row>
    <row r="105" spans="1:31" x14ac:dyDescent="0.2">
      <c r="A105" s="33" t="s">
        <v>118</v>
      </c>
      <c r="B105" s="13">
        <v>100000</v>
      </c>
      <c r="C105" s="25">
        <v>16100</v>
      </c>
      <c r="D105" s="15">
        <f t="shared" si="12"/>
        <v>116100</v>
      </c>
      <c r="E105" s="15"/>
      <c r="F105" s="15">
        <v>96477.51</v>
      </c>
      <c r="G105" s="15">
        <v>2507.5</v>
      </c>
      <c r="H105" s="16"/>
      <c r="I105" s="16">
        <v>30907.74</v>
      </c>
      <c r="J105" s="16"/>
      <c r="K105" s="16">
        <v>66975</v>
      </c>
      <c r="L105" s="16"/>
      <c r="M105" s="16"/>
      <c r="N105" s="16"/>
      <c r="O105" s="16">
        <v>-32694.61</v>
      </c>
      <c r="P105" s="16">
        <f t="shared" si="10"/>
        <v>164173.14000000001</v>
      </c>
      <c r="Q105" s="20">
        <f t="shared" si="11"/>
        <v>-48073.140000000014</v>
      </c>
      <c r="R105" s="2"/>
      <c r="S105" s="2"/>
      <c r="T105" s="2"/>
      <c r="U105" s="21"/>
      <c r="AE105" s="2"/>
    </row>
    <row r="106" spans="1:31" x14ac:dyDescent="0.2">
      <c r="A106" s="33" t="s">
        <v>119</v>
      </c>
      <c r="B106" s="13">
        <v>1000000</v>
      </c>
      <c r="C106" s="14">
        <v>-1000000</v>
      </c>
      <c r="D106" s="15">
        <f t="shared" si="12"/>
        <v>0</v>
      </c>
      <c r="E106" s="15"/>
      <c r="F106" s="15"/>
      <c r="G106" s="15"/>
      <c r="H106" s="16"/>
      <c r="I106" s="16"/>
      <c r="J106" s="16"/>
      <c r="K106" s="16"/>
      <c r="L106" s="16"/>
      <c r="M106" s="16">
        <v>7866.66</v>
      </c>
      <c r="N106" s="16"/>
      <c r="O106" s="16"/>
      <c r="P106" s="16">
        <f t="shared" si="10"/>
        <v>7866.66</v>
      </c>
      <c r="Q106" s="20">
        <f t="shared" si="11"/>
        <v>-7866.66</v>
      </c>
      <c r="R106" s="2"/>
      <c r="S106" s="2"/>
      <c r="T106" s="2"/>
      <c r="U106" s="21"/>
      <c r="AE106" s="2"/>
    </row>
    <row r="107" spans="1:31" x14ac:dyDescent="0.2">
      <c r="A107" s="33" t="s">
        <v>120</v>
      </c>
      <c r="B107" s="13">
        <v>6145000</v>
      </c>
      <c r="C107" s="14">
        <v>-4981370</v>
      </c>
      <c r="D107" s="15">
        <f t="shared" si="12"/>
        <v>1163630</v>
      </c>
      <c r="E107" s="15"/>
      <c r="F107" s="15"/>
      <c r="G107" s="15">
        <v>68935.600000000006</v>
      </c>
      <c r="H107" s="16">
        <v>412950</v>
      </c>
      <c r="I107" s="16"/>
      <c r="J107" s="16">
        <v>26400</v>
      </c>
      <c r="K107" s="16"/>
      <c r="L107" s="16">
        <v>23600</v>
      </c>
      <c r="M107" s="16"/>
      <c r="N107" s="16"/>
      <c r="O107" s="16"/>
      <c r="P107" s="16">
        <f t="shared" si="10"/>
        <v>531885.6</v>
      </c>
      <c r="Q107" s="20">
        <f t="shared" si="11"/>
        <v>631744.4</v>
      </c>
      <c r="R107" s="2"/>
      <c r="S107" s="2"/>
      <c r="T107" s="2"/>
      <c r="U107" s="21"/>
      <c r="AE107" s="2"/>
    </row>
    <row r="108" spans="1:31" x14ac:dyDescent="0.2">
      <c r="A108" s="33" t="s">
        <v>121</v>
      </c>
      <c r="B108" s="13">
        <v>300000</v>
      </c>
      <c r="C108" s="25"/>
      <c r="D108" s="15">
        <f t="shared" si="12"/>
        <v>300000</v>
      </c>
      <c r="E108" s="15"/>
      <c r="F108" s="15"/>
      <c r="G108" s="15"/>
      <c r="H108" s="16">
        <v>60180</v>
      </c>
      <c r="I108" s="16"/>
      <c r="J108" s="16"/>
      <c r="K108" s="16"/>
      <c r="L108" s="16"/>
      <c r="M108" s="16"/>
      <c r="N108" s="16"/>
      <c r="O108" s="16"/>
      <c r="P108" s="16">
        <f t="shared" si="10"/>
        <v>60180</v>
      </c>
      <c r="Q108" s="20">
        <f t="shared" si="11"/>
        <v>239820</v>
      </c>
      <c r="R108" s="2"/>
      <c r="S108" s="2"/>
      <c r="T108" s="2"/>
      <c r="U108" s="21"/>
      <c r="AE108" s="2"/>
    </row>
    <row r="109" spans="1:31" x14ac:dyDescent="0.2">
      <c r="A109" s="26" t="s">
        <v>122</v>
      </c>
      <c r="B109" s="13">
        <v>38639138</v>
      </c>
      <c r="C109" s="14">
        <v>-12439900</v>
      </c>
      <c r="D109" s="15">
        <f t="shared" si="12"/>
        <v>26199238</v>
      </c>
      <c r="E109" s="15">
        <v>480600</v>
      </c>
      <c r="F109" s="15">
        <v>1944900</v>
      </c>
      <c r="G109" s="15">
        <v>2317664.04</v>
      </c>
      <c r="H109" s="16">
        <v>3946961.32</v>
      </c>
      <c r="I109" s="16">
        <v>2351903.46</v>
      </c>
      <c r="J109" s="16">
        <v>602450.30000000005</v>
      </c>
      <c r="K109" s="16">
        <v>1639300</v>
      </c>
      <c r="L109" s="16">
        <v>2457780.5</v>
      </c>
      <c r="M109" s="16">
        <v>1097700.1000000001</v>
      </c>
      <c r="N109" s="16">
        <v>1639010</v>
      </c>
      <c r="O109" s="16">
        <v>1704450</v>
      </c>
      <c r="P109" s="16">
        <f t="shared" si="10"/>
        <v>20182719.720000003</v>
      </c>
      <c r="Q109" s="20">
        <f t="shared" si="11"/>
        <v>6016518.2799999975</v>
      </c>
      <c r="R109" s="2"/>
      <c r="S109" s="2"/>
      <c r="T109" s="2"/>
      <c r="U109" s="21"/>
      <c r="AE109" s="2"/>
    </row>
    <row r="110" spans="1:31" x14ac:dyDescent="0.2">
      <c r="A110" s="26" t="s">
        <v>123</v>
      </c>
      <c r="B110" s="13">
        <v>46100000</v>
      </c>
      <c r="C110" s="14">
        <v>-19042113</v>
      </c>
      <c r="D110" s="15">
        <f t="shared" si="12"/>
        <v>27057887</v>
      </c>
      <c r="E110" s="15">
        <v>1827500</v>
      </c>
      <c r="F110" s="15">
        <v>2994450</v>
      </c>
      <c r="G110" s="15">
        <v>4084765.76</v>
      </c>
      <c r="H110" s="16">
        <v>2843243.24</v>
      </c>
      <c r="I110" s="16">
        <v>3947676.57</v>
      </c>
      <c r="J110" s="16">
        <v>1655297</v>
      </c>
      <c r="K110" s="16">
        <v>2974500</v>
      </c>
      <c r="L110" s="16">
        <v>2840000</v>
      </c>
      <c r="M110" s="16">
        <v>3304500</v>
      </c>
      <c r="N110" s="16">
        <v>1848650</v>
      </c>
      <c r="O110" s="16">
        <v>1499500</v>
      </c>
      <c r="P110" s="16">
        <f t="shared" si="10"/>
        <v>29820082.57</v>
      </c>
      <c r="Q110" s="20">
        <f t="shared" si="11"/>
        <v>-2762195.5700000003</v>
      </c>
      <c r="R110" s="2"/>
      <c r="S110" s="2"/>
      <c r="T110" s="2"/>
      <c r="U110" s="21"/>
      <c r="AE110" s="2"/>
    </row>
    <row r="111" spans="1:31" x14ac:dyDescent="0.2">
      <c r="A111" s="26" t="s">
        <v>124</v>
      </c>
      <c r="B111" s="13"/>
      <c r="C111" s="14">
        <v>51000</v>
      </c>
      <c r="D111" s="15">
        <f t="shared" si="12"/>
        <v>51000</v>
      </c>
      <c r="E111" s="15"/>
      <c r="F111" s="15"/>
      <c r="G111" s="15"/>
      <c r="H111" s="16"/>
      <c r="I111" s="16"/>
      <c r="J111" s="16">
        <v>21300</v>
      </c>
      <c r="K111" s="16">
        <v>6460.5</v>
      </c>
      <c r="L111" s="16">
        <v>17091</v>
      </c>
      <c r="M111" s="16"/>
      <c r="N111" s="16"/>
      <c r="O111" s="16"/>
      <c r="P111" s="16">
        <f t="shared" si="10"/>
        <v>44851.5</v>
      </c>
      <c r="Q111" s="20">
        <f t="shared" si="11"/>
        <v>6148.5</v>
      </c>
      <c r="R111" s="2"/>
      <c r="S111" s="2"/>
      <c r="T111" s="2"/>
      <c r="U111" s="21"/>
      <c r="AE111" s="2"/>
    </row>
    <row r="112" spans="1:31" x14ac:dyDescent="0.2">
      <c r="A112" s="26" t="s">
        <v>125</v>
      </c>
      <c r="B112" s="13">
        <v>600000</v>
      </c>
      <c r="C112" s="14"/>
      <c r="D112" s="15">
        <f t="shared" si="12"/>
        <v>600000</v>
      </c>
      <c r="E112" s="15"/>
      <c r="F112" s="15">
        <v>159064</v>
      </c>
      <c r="G112" s="15"/>
      <c r="H112" s="16"/>
      <c r="I112" s="16">
        <v>502808.85</v>
      </c>
      <c r="J112" s="16">
        <v>42868.36</v>
      </c>
      <c r="K112" s="16">
        <v>66499</v>
      </c>
      <c r="L112" s="16">
        <v>-6</v>
      </c>
      <c r="M112" s="16"/>
      <c r="N112" s="16"/>
      <c r="O112" s="16"/>
      <c r="P112" s="16">
        <f t="shared" si="10"/>
        <v>771234.21</v>
      </c>
      <c r="Q112" s="20">
        <f t="shared" si="11"/>
        <v>-171234.20999999996</v>
      </c>
      <c r="R112" s="2"/>
      <c r="S112" s="2"/>
      <c r="T112" s="2"/>
      <c r="U112" s="21"/>
      <c r="AE112" s="2"/>
    </row>
    <row r="113" spans="1:31" x14ac:dyDescent="0.2">
      <c r="A113" s="26" t="s">
        <v>126</v>
      </c>
      <c r="B113" s="13">
        <v>205000</v>
      </c>
      <c r="C113" s="14">
        <v>930</v>
      </c>
      <c r="D113" s="15">
        <f t="shared" si="12"/>
        <v>205930</v>
      </c>
      <c r="E113" s="15"/>
      <c r="F113" s="15"/>
      <c r="G113" s="15"/>
      <c r="H113" s="16">
        <v>168091</v>
      </c>
      <c r="I113" s="16">
        <v>75873.98</v>
      </c>
      <c r="J113" s="16"/>
      <c r="K113" s="16"/>
      <c r="L113" s="16">
        <v>12508</v>
      </c>
      <c r="M113" s="16"/>
      <c r="N113" s="16"/>
      <c r="O113" s="16"/>
      <c r="P113" s="16">
        <f t="shared" si="10"/>
        <v>256472.97999999998</v>
      </c>
      <c r="Q113" s="20">
        <f t="shared" si="11"/>
        <v>-50542.979999999981</v>
      </c>
      <c r="R113" s="2"/>
      <c r="S113" s="2"/>
      <c r="T113" s="2"/>
      <c r="U113" s="21"/>
      <c r="AE113" s="2"/>
    </row>
    <row r="114" spans="1:31" x14ac:dyDescent="0.2">
      <c r="A114" s="26" t="s">
        <v>127</v>
      </c>
      <c r="B114" s="13">
        <v>2500000</v>
      </c>
      <c r="C114" s="14">
        <v>-2500000</v>
      </c>
      <c r="D114" s="15">
        <f t="shared" si="12"/>
        <v>0</v>
      </c>
      <c r="E114" s="15"/>
      <c r="F114" s="15"/>
      <c r="G114" s="15"/>
      <c r="H114" s="16"/>
      <c r="I114" s="16"/>
      <c r="J114" s="16"/>
      <c r="K114" s="16"/>
      <c r="L114" s="16"/>
      <c r="M114" s="16"/>
      <c r="N114" s="16"/>
      <c r="O114" s="16"/>
      <c r="P114" s="16">
        <f t="shared" si="10"/>
        <v>0</v>
      </c>
      <c r="Q114" s="20">
        <f t="shared" si="11"/>
        <v>0</v>
      </c>
      <c r="R114" s="2"/>
      <c r="S114" s="2"/>
      <c r="T114" s="2"/>
      <c r="U114" s="21"/>
      <c r="AE114" s="2"/>
    </row>
    <row r="115" spans="1:31" x14ac:dyDescent="0.2">
      <c r="A115" s="34" t="s">
        <v>128</v>
      </c>
      <c r="B115" s="13">
        <v>20000</v>
      </c>
      <c r="C115" s="25">
        <v>3508270</v>
      </c>
      <c r="D115" s="15">
        <f t="shared" si="12"/>
        <v>3528270</v>
      </c>
      <c r="E115" s="15"/>
      <c r="F115" s="15"/>
      <c r="G115" s="15"/>
      <c r="H115" s="16"/>
      <c r="I115" s="16">
        <v>53819.4</v>
      </c>
      <c r="J115" s="16">
        <v>-9945.84</v>
      </c>
      <c r="K115" s="16"/>
      <c r="L115" s="16">
        <v>5900</v>
      </c>
      <c r="M115" s="16">
        <v>1507576.77</v>
      </c>
      <c r="N115" s="16"/>
      <c r="O115" s="16">
        <v>928791.48</v>
      </c>
      <c r="P115" s="16">
        <f t="shared" si="10"/>
        <v>2486141.81</v>
      </c>
      <c r="Q115" s="20">
        <f t="shared" si="11"/>
        <v>1042128.19</v>
      </c>
      <c r="R115" s="2"/>
      <c r="S115" s="2"/>
      <c r="T115" s="2"/>
      <c r="U115" s="21"/>
      <c r="AE115" s="2"/>
    </row>
    <row r="116" spans="1:31" x14ac:dyDescent="0.2">
      <c r="A116" s="34" t="s">
        <v>129</v>
      </c>
      <c r="B116" s="13">
        <v>61000000</v>
      </c>
      <c r="C116" s="14">
        <v>-55893251</v>
      </c>
      <c r="D116" s="15">
        <f t="shared" si="12"/>
        <v>5106749</v>
      </c>
      <c r="E116" s="15"/>
      <c r="F116" s="15">
        <v>438151.42</v>
      </c>
      <c r="G116" s="15">
        <v>52380</v>
      </c>
      <c r="H116" s="16"/>
      <c r="I116" s="16">
        <v>3426565</v>
      </c>
      <c r="J116" s="16"/>
      <c r="K116" s="16">
        <v>598002.74</v>
      </c>
      <c r="L116" s="16">
        <v>334431</v>
      </c>
      <c r="M116" s="16">
        <v>-3.75</v>
      </c>
      <c r="N116" s="16"/>
      <c r="O116" s="16">
        <v>70580</v>
      </c>
      <c r="P116" s="16">
        <f t="shared" si="10"/>
        <v>4920106.41</v>
      </c>
      <c r="Q116" s="20">
        <f t="shared" si="11"/>
        <v>186642.58999999985</v>
      </c>
      <c r="R116" s="2"/>
      <c r="S116" s="2"/>
      <c r="T116" s="2"/>
      <c r="U116" s="21"/>
      <c r="AE116" s="2"/>
    </row>
    <row r="117" spans="1:31" x14ac:dyDescent="0.2">
      <c r="A117" s="34" t="s">
        <v>130</v>
      </c>
      <c r="B117" s="13">
        <v>54801492</v>
      </c>
      <c r="C117" s="14">
        <v>-48734250</v>
      </c>
      <c r="D117" s="15">
        <f t="shared" si="12"/>
        <v>6067242</v>
      </c>
      <c r="E117" s="15"/>
      <c r="F117" s="15"/>
      <c r="G117" s="15">
        <v>1224250</v>
      </c>
      <c r="H117" s="16">
        <v>1274340</v>
      </c>
      <c r="I117" s="16">
        <v>3348581</v>
      </c>
      <c r="J117" s="16">
        <v>828240</v>
      </c>
      <c r="K117" s="16">
        <v>-389947.6</v>
      </c>
      <c r="L117" s="16">
        <v>105569</v>
      </c>
      <c r="M117" s="16"/>
      <c r="N117" s="16"/>
      <c r="O117" s="16">
        <v>18750</v>
      </c>
      <c r="P117" s="16">
        <f t="shared" si="10"/>
        <v>6409782.4000000004</v>
      </c>
      <c r="Q117" s="20">
        <f t="shared" si="11"/>
        <v>-342540.40000000037</v>
      </c>
      <c r="R117" s="2"/>
      <c r="S117" s="2"/>
      <c r="T117" s="2"/>
      <c r="U117" s="21"/>
      <c r="AE117" s="2"/>
    </row>
    <row r="118" spans="1:31" x14ac:dyDescent="0.2">
      <c r="A118" s="34" t="s">
        <v>131</v>
      </c>
      <c r="B118" s="13">
        <v>1000000</v>
      </c>
      <c r="C118" s="25">
        <v>80002</v>
      </c>
      <c r="D118" s="15">
        <f t="shared" si="12"/>
        <v>1080002</v>
      </c>
      <c r="E118" s="15"/>
      <c r="F118" s="15">
        <v>524810.9</v>
      </c>
      <c r="G118" s="15">
        <v>329723.39</v>
      </c>
      <c r="H118" s="16">
        <v>100145.09</v>
      </c>
      <c r="I118" s="16">
        <v>399164.21</v>
      </c>
      <c r="J118" s="16">
        <v>81554.62</v>
      </c>
      <c r="K118" s="16">
        <v>697345.8</v>
      </c>
      <c r="L118" s="16">
        <v>5287.2</v>
      </c>
      <c r="M118" s="16"/>
      <c r="N118" s="16"/>
      <c r="O118" s="16">
        <v>60580</v>
      </c>
      <c r="P118" s="16">
        <f t="shared" si="10"/>
        <v>2198611.21</v>
      </c>
      <c r="Q118" s="20">
        <f t="shared" si="11"/>
        <v>-1118609.21</v>
      </c>
      <c r="R118" s="2"/>
      <c r="S118" s="2"/>
      <c r="T118" s="2"/>
      <c r="U118" s="21"/>
      <c r="AE118" s="2"/>
    </row>
    <row r="119" spans="1:31" x14ac:dyDescent="0.2">
      <c r="A119" s="34" t="s">
        <v>132</v>
      </c>
      <c r="B119" s="13">
        <v>2000000</v>
      </c>
      <c r="C119" s="14">
        <v>687163</v>
      </c>
      <c r="D119" s="15">
        <f t="shared" si="12"/>
        <v>2687163</v>
      </c>
      <c r="E119" s="15"/>
      <c r="F119" s="15">
        <v>125847</v>
      </c>
      <c r="G119" s="15">
        <v>915997.42</v>
      </c>
      <c r="H119" s="16">
        <v>155238.96</v>
      </c>
      <c r="I119" s="16">
        <v>351891.93</v>
      </c>
      <c r="J119" s="16">
        <v>11565.84</v>
      </c>
      <c r="K119" s="16">
        <v>1512582.85</v>
      </c>
      <c r="L119" s="16">
        <v>41355.4</v>
      </c>
      <c r="M119" s="16">
        <v>684555.13</v>
      </c>
      <c r="N119" s="16">
        <v>-600</v>
      </c>
      <c r="O119" s="16">
        <v>-265424.49</v>
      </c>
      <c r="P119" s="16">
        <f t="shared" si="10"/>
        <v>3533010.04</v>
      </c>
      <c r="Q119" s="20">
        <f t="shared" si="11"/>
        <v>-845847.04000000004</v>
      </c>
      <c r="R119" s="2"/>
      <c r="S119" s="2"/>
      <c r="T119" s="2"/>
      <c r="U119" s="21"/>
      <c r="AE119" s="2"/>
    </row>
    <row r="120" spans="1:31" x14ac:dyDescent="0.2">
      <c r="A120" s="34" t="s">
        <v>133</v>
      </c>
      <c r="B120" s="13">
        <v>11735604</v>
      </c>
      <c r="C120" s="14">
        <v>-4216041</v>
      </c>
      <c r="D120" s="15">
        <f t="shared" si="12"/>
        <v>7519563</v>
      </c>
      <c r="E120" s="15"/>
      <c r="F120" s="15">
        <v>213128.37</v>
      </c>
      <c r="G120" s="15">
        <v>388533.98</v>
      </c>
      <c r="H120" s="16">
        <v>392552.9</v>
      </c>
      <c r="I120" s="16">
        <v>2530185.69</v>
      </c>
      <c r="J120" s="16">
        <v>-438929.97</v>
      </c>
      <c r="K120" s="16">
        <v>1004351</v>
      </c>
      <c r="L120" s="16">
        <v>-56557.97</v>
      </c>
      <c r="M120" s="16">
        <v>-30136.19</v>
      </c>
      <c r="N120" s="16"/>
      <c r="O120" s="16">
        <v>133071.79999999999</v>
      </c>
      <c r="P120" s="16">
        <f t="shared" si="10"/>
        <v>4136199.6099999994</v>
      </c>
      <c r="Q120" s="20">
        <f t="shared" si="11"/>
        <v>3383363.3900000006</v>
      </c>
      <c r="R120" s="2"/>
      <c r="S120" s="2"/>
      <c r="T120" s="2"/>
      <c r="U120" s="21"/>
      <c r="AE120" s="2"/>
    </row>
    <row r="121" spans="1:31" x14ac:dyDescent="0.2">
      <c r="A121" s="34" t="s">
        <v>134</v>
      </c>
      <c r="B121" s="13"/>
      <c r="C121" s="14">
        <v>174950</v>
      </c>
      <c r="D121" s="15">
        <f t="shared" si="12"/>
        <v>174950</v>
      </c>
      <c r="E121" s="15"/>
      <c r="F121" s="15"/>
      <c r="G121" s="15"/>
      <c r="H121" s="16"/>
      <c r="I121" s="16">
        <v>39648</v>
      </c>
      <c r="J121" s="16"/>
      <c r="K121" s="16"/>
      <c r="L121" s="16"/>
      <c r="M121" s="16">
        <v>453406</v>
      </c>
      <c r="N121" s="16"/>
      <c r="O121" s="16">
        <v>74947.86</v>
      </c>
      <c r="P121" s="16">
        <f t="shared" si="10"/>
        <v>568001.86</v>
      </c>
      <c r="Q121" s="20">
        <f t="shared" si="11"/>
        <v>-393051.86</v>
      </c>
      <c r="R121" s="2"/>
      <c r="S121" s="2"/>
      <c r="T121" s="2"/>
      <c r="U121" s="21"/>
      <c r="AE121" s="2"/>
    </row>
    <row r="122" spans="1:31" x14ac:dyDescent="0.2">
      <c r="A122" s="34" t="s">
        <v>135</v>
      </c>
      <c r="B122" s="13">
        <v>135000</v>
      </c>
      <c r="C122" s="14">
        <v>-105000</v>
      </c>
      <c r="D122" s="15">
        <f t="shared" si="12"/>
        <v>30000</v>
      </c>
      <c r="E122" s="15"/>
      <c r="F122" s="15"/>
      <c r="G122" s="15">
        <v>156999</v>
      </c>
      <c r="H122" s="16">
        <v>8516.19</v>
      </c>
      <c r="I122" s="16">
        <v>24700.68</v>
      </c>
      <c r="J122" s="16"/>
      <c r="K122" s="16">
        <v>24920.83</v>
      </c>
      <c r="L122" s="16"/>
      <c r="M122" s="16"/>
      <c r="N122" s="16">
        <v>778.8</v>
      </c>
      <c r="O122" s="16"/>
      <c r="P122" s="16">
        <f t="shared" si="10"/>
        <v>215915.5</v>
      </c>
      <c r="Q122" s="20">
        <f t="shared" si="11"/>
        <v>-185915.5</v>
      </c>
      <c r="R122" s="2"/>
      <c r="S122" s="2"/>
      <c r="T122" s="2"/>
      <c r="U122" s="21"/>
      <c r="AE122" s="2"/>
    </row>
    <row r="123" spans="1:31" x14ac:dyDescent="0.2">
      <c r="A123" s="34" t="s">
        <v>136</v>
      </c>
      <c r="B123" s="13">
        <v>10445695</v>
      </c>
      <c r="C123" s="14">
        <v>-2657290</v>
      </c>
      <c r="D123" s="15">
        <f t="shared" si="12"/>
        <v>7788405</v>
      </c>
      <c r="E123" s="15"/>
      <c r="F123" s="15">
        <v>886821.47</v>
      </c>
      <c r="G123" s="15">
        <v>665183.69999999995</v>
      </c>
      <c r="H123" s="16">
        <v>1033756.32</v>
      </c>
      <c r="I123" s="16">
        <v>1323259.1499999999</v>
      </c>
      <c r="J123" s="16">
        <v>425298.71</v>
      </c>
      <c r="K123" s="16">
        <v>748271.46</v>
      </c>
      <c r="L123" s="16">
        <v>350049.74</v>
      </c>
      <c r="M123" s="16">
        <v>149153.48000000001</v>
      </c>
      <c r="N123" s="16">
        <v>-2361.48</v>
      </c>
      <c r="O123" s="16">
        <v>411749.69</v>
      </c>
      <c r="P123" s="16">
        <f t="shared" si="10"/>
        <v>5991182.2400000002</v>
      </c>
      <c r="Q123" s="20">
        <f t="shared" si="11"/>
        <v>1797222.7599999998</v>
      </c>
      <c r="R123" s="2"/>
      <c r="S123" s="2"/>
      <c r="T123" s="2"/>
      <c r="U123" s="21"/>
      <c r="AE123" s="2"/>
    </row>
    <row r="124" spans="1:31" x14ac:dyDescent="0.2">
      <c r="A124" s="34" t="s">
        <v>137</v>
      </c>
      <c r="B124" s="13">
        <v>4000000</v>
      </c>
      <c r="C124" s="14">
        <v>11546077.01</v>
      </c>
      <c r="D124" s="15">
        <f t="shared" si="12"/>
        <v>15546077.01</v>
      </c>
      <c r="E124" s="15"/>
      <c r="F124" s="15"/>
      <c r="G124" s="15">
        <v>2401518.88</v>
      </c>
      <c r="H124" s="16">
        <v>890226.75</v>
      </c>
      <c r="I124" s="16">
        <v>3558993.39</v>
      </c>
      <c r="J124" s="16">
        <v>348918.42</v>
      </c>
      <c r="K124" s="16">
        <v>2597720.5299999998</v>
      </c>
      <c r="L124" s="16">
        <v>-313043.69</v>
      </c>
      <c r="M124" s="16">
        <v>3204744.32</v>
      </c>
      <c r="N124" s="16"/>
      <c r="O124" s="16">
        <v>955985.8</v>
      </c>
      <c r="P124" s="16">
        <f t="shared" si="10"/>
        <v>13645064.4</v>
      </c>
      <c r="Q124" s="20">
        <f t="shared" si="11"/>
        <v>1901012.6099999994</v>
      </c>
      <c r="R124" s="2"/>
      <c r="S124" s="2"/>
      <c r="T124" s="2"/>
      <c r="U124" s="21"/>
      <c r="AE124" s="2"/>
    </row>
    <row r="125" spans="1:31" x14ac:dyDescent="0.2">
      <c r="A125" s="34" t="s">
        <v>138</v>
      </c>
      <c r="B125" s="13">
        <v>145514616</v>
      </c>
      <c r="C125" s="14">
        <v>-124913711</v>
      </c>
      <c r="D125" s="15">
        <f t="shared" si="12"/>
        <v>20600905</v>
      </c>
      <c r="E125" s="15"/>
      <c r="F125" s="15"/>
      <c r="G125" s="15"/>
      <c r="H125" s="16"/>
      <c r="I125" s="16">
        <v>829630.41</v>
      </c>
      <c r="J125" s="16">
        <v>-112707.43</v>
      </c>
      <c r="K125" s="16">
        <v>2390.4</v>
      </c>
      <c r="L125" s="16">
        <v>126841.8</v>
      </c>
      <c r="M125" s="16"/>
      <c r="N125" s="16"/>
      <c r="O125" s="16">
        <v>44330.32</v>
      </c>
      <c r="P125" s="16">
        <f t="shared" si="10"/>
        <v>890485.5</v>
      </c>
      <c r="Q125" s="20">
        <f t="shared" si="11"/>
        <v>19710419.5</v>
      </c>
      <c r="R125" s="2"/>
      <c r="S125" s="2"/>
      <c r="T125" s="2"/>
      <c r="U125" s="21"/>
      <c r="AE125" s="2"/>
    </row>
    <row r="126" spans="1:31" ht="13.5" thickBot="1" x14ac:dyDescent="0.25">
      <c r="A126" s="34" t="s">
        <v>139</v>
      </c>
      <c r="B126" s="13"/>
      <c r="C126" s="14">
        <v>393054</v>
      </c>
      <c r="D126" s="15">
        <f t="shared" si="12"/>
        <v>393054</v>
      </c>
      <c r="E126" s="15"/>
      <c r="F126" s="15"/>
      <c r="G126" s="15"/>
      <c r="H126" s="16"/>
      <c r="I126" s="16"/>
      <c r="J126" s="16"/>
      <c r="K126" s="16"/>
      <c r="L126" s="16"/>
      <c r="M126" s="16"/>
      <c r="N126" s="16"/>
      <c r="O126" s="16"/>
      <c r="P126" s="16">
        <f t="shared" si="10"/>
        <v>0</v>
      </c>
      <c r="Q126" s="20">
        <f t="shared" si="11"/>
        <v>393054</v>
      </c>
      <c r="R126" s="2"/>
      <c r="S126" s="2"/>
      <c r="T126" s="2"/>
      <c r="U126" s="21"/>
      <c r="AE126" s="2"/>
    </row>
    <row r="127" spans="1:31" ht="14.25" thickTop="1" thickBot="1" x14ac:dyDescent="0.25">
      <c r="A127" s="35" t="s">
        <v>140</v>
      </c>
      <c r="B127" s="5">
        <f t="shared" ref="B127:Q127" si="13">SUM(B128:B141)</f>
        <v>4203950910</v>
      </c>
      <c r="C127" s="8">
        <f t="shared" si="13"/>
        <v>156692071.07999998</v>
      </c>
      <c r="D127" s="5">
        <f t="shared" si="13"/>
        <v>4360642981.0799999</v>
      </c>
      <c r="E127" s="5">
        <f t="shared" si="13"/>
        <v>363955781.44000006</v>
      </c>
      <c r="F127" s="5">
        <f t="shared" si="13"/>
        <v>340819893.65999997</v>
      </c>
      <c r="G127" s="5">
        <f t="shared" si="13"/>
        <v>359435265.34000003</v>
      </c>
      <c r="H127" s="5">
        <f t="shared" si="13"/>
        <v>331305542.69999999</v>
      </c>
      <c r="I127" s="5">
        <f t="shared" si="13"/>
        <v>358383709.07000005</v>
      </c>
      <c r="J127" s="5">
        <f t="shared" si="13"/>
        <v>348599873.67999995</v>
      </c>
      <c r="K127" s="5">
        <f t="shared" si="13"/>
        <v>342846709.46000004</v>
      </c>
      <c r="L127" s="5">
        <f t="shared" si="13"/>
        <v>353583680.72000003</v>
      </c>
      <c r="M127" s="5">
        <f t="shared" si="13"/>
        <v>348287797.13</v>
      </c>
      <c r="N127" s="5">
        <f t="shared" si="13"/>
        <v>348015754.72000003</v>
      </c>
      <c r="O127" s="5">
        <f t="shared" si="13"/>
        <v>572711480.5</v>
      </c>
      <c r="P127" s="5">
        <f t="shared" si="13"/>
        <v>4067945488.4200001</v>
      </c>
      <c r="Q127" s="9">
        <f t="shared" si="13"/>
        <v>292697492.65999997</v>
      </c>
      <c r="R127" s="24"/>
      <c r="S127" s="2"/>
      <c r="T127" s="2"/>
      <c r="AE127" s="2"/>
    </row>
    <row r="128" spans="1:31" ht="13.5" thickTop="1" x14ac:dyDescent="0.2">
      <c r="A128" s="28" t="s">
        <v>141</v>
      </c>
      <c r="B128" s="15">
        <v>20187120</v>
      </c>
      <c r="C128" s="14"/>
      <c r="D128" s="15">
        <f t="shared" ref="D128:D141" si="14">+B128+C128</f>
        <v>20187120</v>
      </c>
      <c r="E128" s="15">
        <v>1572383</v>
      </c>
      <c r="F128" s="15">
        <v>1572383</v>
      </c>
      <c r="G128" s="15">
        <v>1572383</v>
      </c>
      <c r="H128" s="16">
        <v>1572383</v>
      </c>
      <c r="I128" s="16">
        <v>1872383</v>
      </c>
      <c r="J128" s="16">
        <v>1572383</v>
      </c>
      <c r="K128" s="16">
        <v>1572383</v>
      </c>
      <c r="L128" s="16">
        <v>1572383</v>
      </c>
      <c r="M128" s="16">
        <v>1572383</v>
      </c>
      <c r="N128" s="16">
        <v>1572383</v>
      </c>
      <c r="O128" s="16">
        <v>1572383</v>
      </c>
      <c r="P128" s="16">
        <f t="shared" ref="P128:P141" si="15">SUM(E128:O128)</f>
        <v>17596213</v>
      </c>
      <c r="Q128" s="20">
        <f t="shared" ref="Q128:Q141" si="16">+D128-P128</f>
        <v>2590907</v>
      </c>
      <c r="R128" s="2"/>
      <c r="S128" s="2"/>
      <c r="T128" s="2"/>
      <c r="AE128" s="2"/>
    </row>
    <row r="129" spans="1:37" x14ac:dyDescent="0.2">
      <c r="A129" s="28" t="s">
        <v>142</v>
      </c>
      <c r="B129" s="15">
        <v>67889075</v>
      </c>
      <c r="C129" s="25"/>
      <c r="D129" s="15">
        <f t="shared" si="14"/>
        <v>67889075</v>
      </c>
      <c r="E129" s="15"/>
      <c r="F129" s="15">
        <v>5438256.2300000004</v>
      </c>
      <c r="G129" s="15">
        <v>10966512.460000001</v>
      </c>
      <c r="H129" s="16">
        <v>5468256.2300000004</v>
      </c>
      <c r="I129" s="16">
        <v>5468256.2300000004</v>
      </c>
      <c r="J129" s="16">
        <v>5468256.2300000004</v>
      </c>
      <c r="K129" s="16">
        <v>5614089.6399999997</v>
      </c>
      <c r="L129" s="16">
        <v>5489089.5599999996</v>
      </c>
      <c r="M129" s="16">
        <v>5489089.5599999996</v>
      </c>
      <c r="N129" s="16">
        <v>5489089.5599999996</v>
      </c>
      <c r="O129" s="16">
        <v>5489089.5599999996</v>
      </c>
      <c r="P129" s="16">
        <f t="shared" si="15"/>
        <v>60379985.260000013</v>
      </c>
      <c r="Q129" s="20">
        <f t="shared" si="16"/>
        <v>7509089.7399999872</v>
      </c>
      <c r="R129" s="2"/>
      <c r="S129" s="2"/>
      <c r="T129" s="2"/>
      <c r="AE129" s="2"/>
    </row>
    <row r="130" spans="1:37" x14ac:dyDescent="0.2">
      <c r="A130" s="36" t="s">
        <v>143</v>
      </c>
      <c r="B130" s="15">
        <v>36250000</v>
      </c>
      <c r="C130" s="25"/>
      <c r="D130" s="15">
        <f t="shared" si="14"/>
        <v>36250000</v>
      </c>
      <c r="E130" s="15">
        <v>3000000</v>
      </c>
      <c r="F130" s="15">
        <v>3000000</v>
      </c>
      <c r="G130" s="15">
        <v>3000000</v>
      </c>
      <c r="H130" s="16">
        <v>3000000</v>
      </c>
      <c r="I130" s="16">
        <v>3000000</v>
      </c>
      <c r="J130" s="16">
        <v>3000000</v>
      </c>
      <c r="K130" s="16">
        <v>3000000</v>
      </c>
      <c r="L130" s="16">
        <v>3000000</v>
      </c>
      <c r="M130" s="16">
        <v>3000000</v>
      </c>
      <c r="N130" s="16">
        <v>3000000</v>
      </c>
      <c r="O130" s="16">
        <v>3000000</v>
      </c>
      <c r="P130" s="16">
        <f t="shared" si="15"/>
        <v>33000000</v>
      </c>
      <c r="Q130" s="20">
        <f t="shared" si="16"/>
        <v>3250000</v>
      </c>
      <c r="R130" s="2"/>
      <c r="S130" s="2"/>
      <c r="T130" s="2"/>
      <c r="AE130" s="2"/>
    </row>
    <row r="131" spans="1:37" x14ac:dyDescent="0.2">
      <c r="A131" s="28" t="s">
        <v>144</v>
      </c>
      <c r="B131" s="15">
        <v>1404653419</v>
      </c>
      <c r="C131" s="14">
        <v>62492071.079999998</v>
      </c>
      <c r="D131" s="15">
        <f t="shared" si="14"/>
        <v>1467145490.0799999</v>
      </c>
      <c r="E131" s="15">
        <v>132662779.79000001</v>
      </c>
      <c r="F131" s="15">
        <v>131331030.98</v>
      </c>
      <c r="G131" s="15">
        <v>133247744.40000001</v>
      </c>
      <c r="H131" s="16">
        <v>132306203.13</v>
      </c>
      <c r="I131" s="16">
        <v>132983306.3</v>
      </c>
      <c r="J131" s="16">
        <v>146125092.53999999</v>
      </c>
      <c r="K131" s="16">
        <v>147495361.91</v>
      </c>
      <c r="L131" s="16">
        <v>148436383.31</v>
      </c>
      <c r="M131" s="16">
        <v>150670404.08000001</v>
      </c>
      <c r="N131" s="16">
        <v>152011432.5</v>
      </c>
      <c r="O131" s="16">
        <v>264994441.15000001</v>
      </c>
      <c r="P131" s="16">
        <f t="shared" si="15"/>
        <v>1672264180.0899999</v>
      </c>
      <c r="Q131" s="20">
        <f t="shared" si="16"/>
        <v>-205118690.00999999</v>
      </c>
      <c r="R131" s="2"/>
      <c r="S131" s="2"/>
      <c r="T131" s="2"/>
      <c r="AE131" s="2"/>
    </row>
    <row r="132" spans="1:37" x14ac:dyDescent="0.2">
      <c r="A132" s="28" t="s">
        <v>145</v>
      </c>
      <c r="B132" s="15">
        <v>717890263</v>
      </c>
      <c r="C132" s="14">
        <v>25496704</v>
      </c>
      <c r="D132" s="15">
        <f t="shared" si="14"/>
        <v>743386967</v>
      </c>
      <c r="E132" s="15">
        <v>31292684.649999999</v>
      </c>
      <c r="F132" s="15">
        <v>47573131.729999997</v>
      </c>
      <c r="G132" s="15">
        <v>55550876.07</v>
      </c>
      <c r="H132" s="16">
        <v>33337165.309999999</v>
      </c>
      <c r="I132" s="16">
        <v>60335217.700000003</v>
      </c>
      <c r="J132" s="16">
        <v>37943015.18</v>
      </c>
      <c r="K132" s="16">
        <v>31432376.23</v>
      </c>
      <c r="L132" s="16">
        <v>41192043.149999999</v>
      </c>
      <c r="M132" s="16">
        <v>32201752.52</v>
      </c>
      <c r="N132" s="16">
        <v>30479484.66</v>
      </c>
      <c r="O132" s="16">
        <v>29451885.18</v>
      </c>
      <c r="P132" s="16">
        <f t="shared" si="15"/>
        <v>430789632.38</v>
      </c>
      <c r="Q132" s="20">
        <f t="shared" si="16"/>
        <v>312597334.62</v>
      </c>
      <c r="R132" s="2"/>
      <c r="S132" s="2"/>
      <c r="T132" s="2"/>
      <c r="AE132" s="2"/>
    </row>
    <row r="133" spans="1:37" x14ac:dyDescent="0.2">
      <c r="A133" s="28" t="s">
        <v>146</v>
      </c>
      <c r="B133" s="15">
        <v>66586131</v>
      </c>
      <c r="C133" s="14"/>
      <c r="D133" s="15">
        <f t="shared" si="14"/>
        <v>66586131</v>
      </c>
      <c r="E133" s="15"/>
      <c r="F133" s="15">
        <v>3327097.72</v>
      </c>
      <c r="G133" s="15">
        <v>6519755.4100000001</v>
      </c>
      <c r="H133" s="16">
        <v>7043541.0300000003</v>
      </c>
      <c r="I133" s="16">
        <v>6146551.8399999999</v>
      </c>
      <c r="J133" s="16">
        <v>6003132.7300000004</v>
      </c>
      <c r="K133" s="16">
        <v>4298296.68</v>
      </c>
      <c r="L133" s="16">
        <v>4796017.7</v>
      </c>
      <c r="M133" s="16">
        <v>6256403.9699999997</v>
      </c>
      <c r="N133" s="16">
        <v>6365601</v>
      </c>
      <c r="O133" s="16">
        <v>6227201.0899999999</v>
      </c>
      <c r="P133" s="16">
        <f t="shared" si="15"/>
        <v>56983599.170000002</v>
      </c>
      <c r="Q133" s="20">
        <f t="shared" si="16"/>
        <v>9602531.8299999982</v>
      </c>
      <c r="R133" s="2"/>
      <c r="S133" s="2"/>
      <c r="T133" s="2"/>
      <c r="AE133" s="2"/>
    </row>
    <row r="134" spans="1:37" x14ac:dyDescent="0.2">
      <c r="A134" s="28" t="s">
        <v>147</v>
      </c>
      <c r="B134" s="15">
        <v>25546724</v>
      </c>
      <c r="C134" s="14">
        <v>47200000</v>
      </c>
      <c r="D134" s="15">
        <f t="shared" si="14"/>
        <v>72746724</v>
      </c>
      <c r="E134" s="15">
        <v>46850000</v>
      </c>
      <c r="F134" s="15"/>
      <c r="G134" s="15"/>
      <c r="H134" s="16"/>
      <c r="I134" s="16"/>
      <c r="J134" s="16"/>
      <c r="K134" s="16"/>
      <c r="L134" s="16"/>
      <c r="M134" s="16"/>
      <c r="N134" s="16"/>
      <c r="O134" s="16">
        <v>5517700</v>
      </c>
      <c r="P134" s="16">
        <f t="shared" si="15"/>
        <v>52367700</v>
      </c>
      <c r="Q134" s="20">
        <f t="shared" si="16"/>
        <v>20379024</v>
      </c>
      <c r="R134" s="2"/>
      <c r="S134" s="2"/>
      <c r="T134" s="2"/>
      <c r="AE134" s="2"/>
    </row>
    <row r="135" spans="1:37" x14ac:dyDescent="0.2">
      <c r="A135" s="28" t="s">
        <v>148</v>
      </c>
      <c r="B135" s="15">
        <v>16891776</v>
      </c>
      <c r="C135" s="14"/>
      <c r="D135" s="15">
        <f t="shared" si="14"/>
        <v>16891776</v>
      </c>
      <c r="E135" s="15">
        <v>312990</v>
      </c>
      <c r="F135" s="15">
        <v>312990</v>
      </c>
      <c r="G135" s="15">
        <v>312990</v>
      </c>
      <c r="H135" s="16">
        <v>312990</v>
      </c>
      <c r="I135" s="16">
        <v>312990</v>
      </c>
      <c r="J135" s="16">
        <v>312990</v>
      </c>
      <c r="K135" s="16">
        <v>305990</v>
      </c>
      <c r="L135" s="16">
        <v>387623</v>
      </c>
      <c r="M135" s="16">
        <v>387623</v>
      </c>
      <c r="N135" s="16">
        <v>387623</v>
      </c>
      <c r="O135" s="16">
        <v>379623</v>
      </c>
      <c r="P135" s="16">
        <f t="shared" si="15"/>
        <v>3726422</v>
      </c>
      <c r="Q135" s="20">
        <f t="shared" si="16"/>
        <v>13165354</v>
      </c>
      <c r="R135" s="2"/>
      <c r="S135" s="2"/>
      <c r="T135" s="2"/>
      <c r="AE135" s="2"/>
    </row>
    <row r="136" spans="1:37" x14ac:dyDescent="0.2">
      <c r="A136" s="28" t="s">
        <v>149</v>
      </c>
      <c r="B136" s="15">
        <v>14271513</v>
      </c>
      <c r="C136" s="14"/>
      <c r="D136" s="15">
        <f t="shared" si="14"/>
        <v>14271513</v>
      </c>
      <c r="E136" s="15">
        <v>1666928</v>
      </c>
      <c r="F136" s="15">
        <v>1666928</v>
      </c>
      <c r="G136" s="15">
        <v>1666928</v>
      </c>
      <c r="H136" s="16">
        <v>1666928</v>
      </c>
      <c r="I136" s="16">
        <v>1666928</v>
      </c>
      <c r="J136" s="16">
        <v>1666928</v>
      </c>
      <c r="K136" s="16">
        <v>1857261</v>
      </c>
      <c r="L136" s="16">
        <v>1775628</v>
      </c>
      <c r="M136" s="16">
        <v>1775628</v>
      </c>
      <c r="N136" s="16">
        <v>1775628</v>
      </c>
      <c r="O136" s="16">
        <v>2536695.77</v>
      </c>
      <c r="P136" s="16">
        <f t="shared" si="15"/>
        <v>19722408.77</v>
      </c>
      <c r="Q136" s="20">
        <f t="shared" si="16"/>
        <v>-5450895.7699999996</v>
      </c>
      <c r="R136" s="2"/>
      <c r="S136" s="2"/>
      <c r="T136" s="2"/>
      <c r="AE136" s="2"/>
    </row>
    <row r="137" spans="1:37" x14ac:dyDescent="0.2">
      <c r="A137" s="28" t="s">
        <v>150</v>
      </c>
      <c r="B137" s="15">
        <v>497622447</v>
      </c>
      <c r="C137" s="25">
        <v>40000000</v>
      </c>
      <c r="D137" s="15">
        <f t="shared" si="14"/>
        <v>537622447</v>
      </c>
      <c r="E137" s="15">
        <v>48326297</v>
      </c>
      <c r="F137" s="15">
        <v>48326297</v>
      </c>
      <c r="G137" s="15">
        <v>48326297</v>
      </c>
      <c r="H137" s="16">
        <v>48326297</v>
      </c>
      <c r="I137" s="16">
        <v>48326297</v>
      </c>
      <c r="J137" s="16">
        <v>48236297</v>
      </c>
      <c r="K137" s="16">
        <v>48999172</v>
      </c>
      <c r="L137" s="16">
        <v>85300244</v>
      </c>
      <c r="M137" s="16">
        <v>48662734</v>
      </c>
      <c r="N137" s="16">
        <v>48662734</v>
      </c>
      <c r="O137" s="16">
        <v>88120201</v>
      </c>
      <c r="P137" s="16">
        <f t="shared" si="15"/>
        <v>609612867</v>
      </c>
      <c r="Q137" s="20">
        <f t="shared" si="16"/>
        <v>-71990420</v>
      </c>
      <c r="R137" s="2"/>
      <c r="S137" s="2"/>
      <c r="T137" s="2"/>
      <c r="AE137" s="2"/>
    </row>
    <row r="138" spans="1:37" x14ac:dyDescent="0.2">
      <c r="A138" s="28" t="s">
        <v>151</v>
      </c>
      <c r="B138" s="15">
        <v>594354289</v>
      </c>
      <c r="C138" s="25"/>
      <c r="D138" s="15">
        <f t="shared" si="14"/>
        <v>594354289</v>
      </c>
      <c r="E138" s="15">
        <v>37716913</v>
      </c>
      <c r="F138" s="15">
        <v>37716973</v>
      </c>
      <c r="G138" s="15">
        <v>37716973</v>
      </c>
      <c r="H138" s="16">
        <v>37716973</v>
      </c>
      <c r="I138" s="16">
        <v>37716973</v>
      </c>
      <c r="J138" s="16">
        <v>37716973</v>
      </c>
      <c r="K138" s="16">
        <v>37716973</v>
      </c>
      <c r="L138" s="16">
        <v>1079463</v>
      </c>
      <c r="M138" s="16">
        <v>37716973</v>
      </c>
      <c r="N138" s="16">
        <v>37716973</v>
      </c>
      <c r="O138" s="16">
        <v>90716973.75</v>
      </c>
      <c r="P138" s="16">
        <f t="shared" si="15"/>
        <v>431249133.75</v>
      </c>
      <c r="Q138" s="20">
        <f t="shared" si="16"/>
        <v>163105155.25</v>
      </c>
      <c r="R138" s="2"/>
      <c r="S138" s="2"/>
      <c r="T138" s="2"/>
      <c r="AE138" s="2"/>
    </row>
    <row r="139" spans="1:37" x14ac:dyDescent="0.2">
      <c r="A139" s="28" t="s">
        <v>152</v>
      </c>
      <c r="B139" s="15">
        <v>183956253</v>
      </c>
      <c r="C139" s="25"/>
      <c r="D139" s="15">
        <f t="shared" si="14"/>
        <v>183956253</v>
      </c>
      <c r="E139" s="15">
        <v>14150481</v>
      </c>
      <c r="F139" s="15">
        <v>14150481</v>
      </c>
      <c r="G139" s="15">
        <v>14150481</v>
      </c>
      <c r="H139" s="16">
        <v>14150481</v>
      </c>
      <c r="I139" s="16">
        <v>14150481</v>
      </c>
      <c r="J139" s="16">
        <v>14150481</v>
      </c>
      <c r="K139" s="16">
        <v>14150481</v>
      </c>
      <c r="L139" s="16">
        <v>14150481</v>
      </c>
      <c r="M139" s="16">
        <v>14150481</v>
      </c>
      <c r="N139" s="16">
        <v>14150481</v>
      </c>
      <c r="O139" s="16">
        <v>28300962</v>
      </c>
      <c r="P139" s="16">
        <f t="shared" si="15"/>
        <v>169805772</v>
      </c>
      <c r="Q139" s="20">
        <f t="shared" si="16"/>
        <v>14150481</v>
      </c>
      <c r="R139" s="2"/>
      <c r="S139" s="2"/>
      <c r="T139" s="2"/>
      <c r="AE139" s="2"/>
    </row>
    <row r="140" spans="1:37" x14ac:dyDescent="0.2">
      <c r="A140" s="37" t="s">
        <v>153</v>
      </c>
      <c r="B140" s="15">
        <v>406851900</v>
      </c>
      <c r="C140" s="14">
        <v>-18496704</v>
      </c>
      <c r="D140" s="15">
        <f t="shared" si="14"/>
        <v>388355196</v>
      </c>
      <c r="E140" s="15">
        <v>33904325</v>
      </c>
      <c r="F140" s="15">
        <v>33904325</v>
      </c>
      <c r="G140" s="15">
        <v>33904325</v>
      </c>
      <c r="H140" s="16">
        <v>33904325</v>
      </c>
      <c r="I140" s="16">
        <v>33904325</v>
      </c>
      <c r="J140" s="16">
        <v>33904325</v>
      </c>
      <c r="K140" s="16">
        <v>33904325</v>
      </c>
      <c r="L140" s="16">
        <v>33904325</v>
      </c>
      <c r="M140" s="16">
        <v>33904325</v>
      </c>
      <c r="N140" s="16">
        <v>33904325</v>
      </c>
      <c r="O140" s="16">
        <v>33904325</v>
      </c>
      <c r="P140" s="16">
        <f t="shared" si="15"/>
        <v>372947575</v>
      </c>
      <c r="Q140" s="20">
        <f t="shared" si="16"/>
        <v>15407621</v>
      </c>
      <c r="R140" s="2"/>
      <c r="S140" s="2"/>
      <c r="T140" s="2"/>
      <c r="AE140" s="2"/>
    </row>
    <row r="141" spans="1:37" ht="13.5" thickBot="1" x14ac:dyDescent="0.25">
      <c r="A141" s="37" t="s">
        <v>154</v>
      </c>
      <c r="B141" s="15">
        <v>151000000</v>
      </c>
      <c r="C141" s="30"/>
      <c r="D141" s="15">
        <f t="shared" si="14"/>
        <v>151000000</v>
      </c>
      <c r="E141" s="15">
        <v>12500000</v>
      </c>
      <c r="F141" s="15">
        <v>12500000</v>
      </c>
      <c r="G141" s="15">
        <v>12500000</v>
      </c>
      <c r="H141" s="16">
        <v>12500000</v>
      </c>
      <c r="I141" s="16">
        <v>12500000</v>
      </c>
      <c r="J141" s="16">
        <v>12500000</v>
      </c>
      <c r="K141" s="16">
        <v>12500000</v>
      </c>
      <c r="L141" s="16">
        <v>12500000</v>
      </c>
      <c r="M141" s="16">
        <v>12500000</v>
      </c>
      <c r="N141" s="16">
        <v>12500000</v>
      </c>
      <c r="O141" s="16">
        <v>12500000</v>
      </c>
      <c r="P141" s="16">
        <f t="shared" si="15"/>
        <v>137500000</v>
      </c>
      <c r="Q141" s="20">
        <f t="shared" si="16"/>
        <v>13500000</v>
      </c>
      <c r="R141" s="2"/>
      <c r="S141" s="2"/>
      <c r="T141" s="2"/>
      <c r="AE141" s="2"/>
    </row>
    <row r="142" spans="1:37" ht="14.25" thickTop="1" thickBot="1" x14ac:dyDescent="0.25">
      <c r="A142" s="38" t="s">
        <v>155</v>
      </c>
      <c r="B142" s="39">
        <f t="shared" ref="B142:Q142" si="17">+B143+B147</f>
        <v>2496261494</v>
      </c>
      <c r="C142" s="40">
        <f t="shared" si="17"/>
        <v>-100660327.86000001</v>
      </c>
      <c r="D142" s="39">
        <f t="shared" si="17"/>
        <v>2395601166.1399999</v>
      </c>
      <c r="E142" s="39">
        <f t="shared" si="17"/>
        <v>15018662.4</v>
      </c>
      <c r="F142" s="39">
        <f t="shared" si="17"/>
        <v>192625010.57999998</v>
      </c>
      <c r="G142" s="39">
        <f t="shared" si="17"/>
        <v>206440359.09999999</v>
      </c>
      <c r="H142" s="39">
        <f t="shared" si="17"/>
        <v>247365872.01999998</v>
      </c>
      <c r="I142" s="39">
        <f t="shared" si="17"/>
        <v>309780574.99000001</v>
      </c>
      <c r="J142" s="39">
        <f t="shared" si="17"/>
        <v>91379785.340000004</v>
      </c>
      <c r="K142" s="39">
        <f t="shared" si="17"/>
        <v>404025106.27999997</v>
      </c>
      <c r="L142" s="39">
        <f t="shared" si="17"/>
        <v>172354563.13</v>
      </c>
      <c r="M142" s="39">
        <f t="shared" si="17"/>
        <v>178930435.68000001</v>
      </c>
      <c r="N142" s="39">
        <f t="shared" si="17"/>
        <v>165515531.50999999</v>
      </c>
      <c r="O142" s="39">
        <f t="shared" si="17"/>
        <v>155768552.68000001</v>
      </c>
      <c r="P142" s="39">
        <f t="shared" si="17"/>
        <v>2139204453.71</v>
      </c>
      <c r="Q142" s="41">
        <f t="shared" si="17"/>
        <v>256396712.43000001</v>
      </c>
      <c r="R142" s="2"/>
      <c r="S142" s="2"/>
      <c r="T142" s="2"/>
      <c r="AK142" s="2"/>
    </row>
    <row r="143" spans="1:37" ht="14.25" thickTop="1" thickBot="1" x14ac:dyDescent="0.25">
      <c r="A143" s="42" t="s">
        <v>156</v>
      </c>
      <c r="B143" s="43">
        <f t="shared" ref="B143:Q143" si="18">SUM(B144:B146)</f>
        <v>2006734262</v>
      </c>
      <c r="C143" s="44">
        <f t="shared" si="18"/>
        <v>0</v>
      </c>
      <c r="D143" s="43">
        <f t="shared" si="18"/>
        <v>2006734262</v>
      </c>
      <c r="E143" s="43">
        <f t="shared" si="18"/>
        <v>0</v>
      </c>
      <c r="F143" s="43">
        <f t="shared" si="18"/>
        <v>166666666</v>
      </c>
      <c r="G143" s="43">
        <f t="shared" si="18"/>
        <v>166666666</v>
      </c>
      <c r="H143" s="43">
        <f t="shared" si="18"/>
        <v>166666666</v>
      </c>
      <c r="I143" s="43">
        <f t="shared" si="18"/>
        <v>249999999</v>
      </c>
      <c r="J143" s="43">
        <f t="shared" si="18"/>
        <v>85016898.5</v>
      </c>
      <c r="K143" s="43">
        <f t="shared" si="18"/>
        <v>333333332</v>
      </c>
      <c r="L143" s="43">
        <f t="shared" si="18"/>
        <v>166666666</v>
      </c>
      <c r="M143" s="43">
        <f t="shared" si="18"/>
        <v>168350233</v>
      </c>
      <c r="N143" s="43">
        <f t="shared" si="18"/>
        <v>166666666</v>
      </c>
      <c r="O143" s="43">
        <f t="shared" ref="O143" si="19">SUM(O144:O146)</f>
        <v>168911418</v>
      </c>
      <c r="P143" s="43">
        <f t="shared" si="18"/>
        <v>1838945210.5</v>
      </c>
      <c r="Q143" s="45">
        <f t="shared" si="18"/>
        <v>167789051.5</v>
      </c>
      <c r="R143" s="2"/>
      <c r="S143" s="2"/>
      <c r="T143" s="2"/>
      <c r="AK143" s="2"/>
    </row>
    <row r="144" spans="1:37" x14ac:dyDescent="0.2">
      <c r="A144" s="46" t="s">
        <v>157</v>
      </c>
      <c r="B144" s="15">
        <v>6734262</v>
      </c>
      <c r="C144" s="30"/>
      <c r="D144" s="15">
        <f t="shared" ref="D144:D146" si="20">+B144+C144</f>
        <v>6734262</v>
      </c>
      <c r="E144" s="15"/>
      <c r="F144" s="15"/>
      <c r="G144" s="15"/>
      <c r="H144" s="16"/>
      <c r="I144" s="16"/>
      <c r="J144" s="16">
        <v>1683565.5</v>
      </c>
      <c r="K144" s="16"/>
      <c r="L144" s="16"/>
      <c r="M144" s="16">
        <v>1683567</v>
      </c>
      <c r="N144" s="16"/>
      <c r="O144" s="16">
        <v>2244752</v>
      </c>
      <c r="P144" s="16">
        <f t="shared" ref="P144:P146" si="21">SUM(E144:O144)</f>
        <v>5611884.5</v>
      </c>
      <c r="Q144" s="20">
        <f t="shared" ref="Q144:Q146" si="22">+D144-P144</f>
        <v>1122377.5</v>
      </c>
      <c r="R144" s="2"/>
      <c r="S144" s="2"/>
      <c r="T144" s="2"/>
      <c r="AK144" s="2"/>
    </row>
    <row r="145" spans="1:37" x14ac:dyDescent="0.2">
      <c r="A145" s="46" t="s">
        <v>158</v>
      </c>
      <c r="B145" s="15">
        <v>1000000000</v>
      </c>
      <c r="C145" s="30"/>
      <c r="D145" s="15">
        <f t="shared" si="20"/>
        <v>1000000000</v>
      </c>
      <c r="E145" s="15"/>
      <c r="F145" s="15">
        <v>83333333</v>
      </c>
      <c r="G145" s="15">
        <v>83333333</v>
      </c>
      <c r="H145" s="16">
        <v>83333333</v>
      </c>
      <c r="I145" s="16">
        <v>83333333</v>
      </c>
      <c r="J145" s="16">
        <v>83333333</v>
      </c>
      <c r="K145" s="16">
        <v>166666666</v>
      </c>
      <c r="L145" s="16">
        <v>83333333</v>
      </c>
      <c r="M145" s="16">
        <v>83333333</v>
      </c>
      <c r="N145" s="16">
        <v>83333333</v>
      </c>
      <c r="O145" s="16">
        <v>83333333</v>
      </c>
      <c r="P145" s="16">
        <f t="shared" si="21"/>
        <v>916666663</v>
      </c>
      <c r="Q145" s="20">
        <f t="shared" si="22"/>
        <v>83333337</v>
      </c>
      <c r="R145" s="2"/>
      <c r="S145" s="2"/>
      <c r="T145" s="2"/>
      <c r="AK145" s="2"/>
    </row>
    <row r="146" spans="1:37" ht="13.5" thickBot="1" x14ac:dyDescent="0.25">
      <c r="A146" s="46" t="s">
        <v>159</v>
      </c>
      <c r="B146" s="15">
        <v>1000000000</v>
      </c>
      <c r="C146" s="30"/>
      <c r="D146" s="15">
        <f t="shared" si="20"/>
        <v>1000000000</v>
      </c>
      <c r="E146" s="15"/>
      <c r="F146" s="15">
        <v>83333333</v>
      </c>
      <c r="G146" s="15">
        <v>83333333</v>
      </c>
      <c r="H146" s="16">
        <v>83333333</v>
      </c>
      <c r="I146" s="16">
        <v>166666666</v>
      </c>
      <c r="J146" s="16"/>
      <c r="K146" s="16">
        <v>166666666</v>
      </c>
      <c r="L146" s="16">
        <v>83333333</v>
      </c>
      <c r="M146" s="16">
        <v>83333333</v>
      </c>
      <c r="N146" s="16">
        <v>83333333</v>
      </c>
      <c r="O146" s="16">
        <v>83333333</v>
      </c>
      <c r="P146" s="16">
        <f t="shared" si="21"/>
        <v>916666663</v>
      </c>
      <c r="Q146" s="20">
        <f t="shared" si="22"/>
        <v>83333337</v>
      </c>
      <c r="R146" s="2"/>
      <c r="S146" s="2"/>
      <c r="T146" s="2"/>
      <c r="AK146" s="2"/>
    </row>
    <row r="147" spans="1:37" ht="14.25" thickTop="1" thickBot="1" x14ac:dyDescent="0.25">
      <c r="A147" s="47" t="s">
        <v>160</v>
      </c>
      <c r="B147" s="43">
        <f t="shared" ref="B147:Q147" si="23">SUM(B148:B177)</f>
        <v>489527232</v>
      </c>
      <c r="C147" s="43">
        <f t="shared" si="23"/>
        <v>-100660327.86000001</v>
      </c>
      <c r="D147" s="43">
        <f t="shared" si="23"/>
        <v>388866904.13999999</v>
      </c>
      <c r="E147" s="43">
        <f t="shared" si="23"/>
        <v>15018662.4</v>
      </c>
      <c r="F147" s="43">
        <f t="shared" si="23"/>
        <v>25958344.579999998</v>
      </c>
      <c r="G147" s="43">
        <f t="shared" si="23"/>
        <v>39773693.099999994</v>
      </c>
      <c r="H147" s="43">
        <f t="shared" si="23"/>
        <v>80699206.019999996</v>
      </c>
      <c r="I147" s="43">
        <f t="shared" si="23"/>
        <v>59780575.990000002</v>
      </c>
      <c r="J147" s="43">
        <f t="shared" si="23"/>
        <v>6362886.8399999999</v>
      </c>
      <c r="K147" s="43">
        <f t="shared" si="23"/>
        <v>70691774.280000001</v>
      </c>
      <c r="L147" s="43">
        <f t="shared" si="23"/>
        <v>5687897.1300000008</v>
      </c>
      <c r="M147" s="43">
        <f t="shared" si="23"/>
        <v>10580202.68</v>
      </c>
      <c r="N147" s="43">
        <f t="shared" si="23"/>
        <v>-1151134.4900000002</v>
      </c>
      <c r="O147" s="43">
        <f t="shared" si="23"/>
        <v>-13142865.32</v>
      </c>
      <c r="P147" s="43">
        <f t="shared" si="23"/>
        <v>300259243.20999992</v>
      </c>
      <c r="Q147" s="45">
        <f t="shared" si="23"/>
        <v>88607660.930000007</v>
      </c>
      <c r="R147" s="24"/>
      <c r="S147" s="2"/>
      <c r="T147" s="2"/>
      <c r="AE147" s="2"/>
    </row>
    <row r="148" spans="1:37" x14ac:dyDescent="0.2">
      <c r="A148" s="48" t="s">
        <v>161</v>
      </c>
      <c r="B148" s="13">
        <v>2227120</v>
      </c>
      <c r="C148" s="14">
        <v>3371210</v>
      </c>
      <c r="D148" s="15">
        <f t="shared" ref="D148:D177" si="24">+B148+C148</f>
        <v>5598330</v>
      </c>
      <c r="E148" s="49"/>
      <c r="F148" s="13">
        <v>364369.84</v>
      </c>
      <c r="G148" s="13">
        <v>447096.72</v>
      </c>
      <c r="H148" s="50">
        <v>1091235.8400000001</v>
      </c>
      <c r="I148" s="50">
        <v>1764091.73</v>
      </c>
      <c r="J148" s="50">
        <v>1153897.54</v>
      </c>
      <c r="K148" s="50">
        <v>48044.85</v>
      </c>
      <c r="L148" s="50">
        <v>26500</v>
      </c>
      <c r="M148" s="50">
        <v>-274634.12</v>
      </c>
      <c r="N148" s="50">
        <v>41490.01</v>
      </c>
      <c r="O148" s="50">
        <v>575228.43999999994</v>
      </c>
      <c r="P148" s="16">
        <f t="shared" ref="P148:P177" si="25">SUM(E148:O148)</f>
        <v>5237320.8499999996</v>
      </c>
      <c r="Q148" s="20">
        <f t="shared" ref="Q148:Q177" si="26">+D148-P148</f>
        <v>361009.15000000037</v>
      </c>
      <c r="R148" s="2"/>
      <c r="S148" s="2"/>
      <c r="T148" s="2"/>
      <c r="AE148" s="2"/>
    </row>
    <row r="149" spans="1:37" x14ac:dyDescent="0.2">
      <c r="A149" s="51" t="s">
        <v>162</v>
      </c>
      <c r="B149" s="13">
        <v>2000000</v>
      </c>
      <c r="C149" s="14">
        <v>7838565</v>
      </c>
      <c r="D149" s="15">
        <f t="shared" si="24"/>
        <v>9838565</v>
      </c>
      <c r="E149" s="49"/>
      <c r="F149" s="13">
        <v>523712.74</v>
      </c>
      <c r="G149" s="13">
        <v>892944.52</v>
      </c>
      <c r="H149" s="50">
        <v>3713253.52</v>
      </c>
      <c r="I149" s="50">
        <v>1193483.74</v>
      </c>
      <c r="J149" s="50">
        <v>-558894.11</v>
      </c>
      <c r="K149" s="50">
        <v>133432</v>
      </c>
      <c r="L149" s="50">
        <v>-8265.9500000000007</v>
      </c>
      <c r="M149" s="50">
        <v>148974.14000000001</v>
      </c>
      <c r="N149" s="50">
        <v>648815.5</v>
      </c>
      <c r="O149" s="50">
        <v>4281889.12</v>
      </c>
      <c r="P149" s="16">
        <f t="shared" si="25"/>
        <v>10969345.219999999</v>
      </c>
      <c r="Q149" s="20">
        <f t="shared" si="26"/>
        <v>-1130780.2199999988</v>
      </c>
      <c r="R149" s="2"/>
      <c r="S149" s="2"/>
      <c r="T149" s="2"/>
      <c r="AE149" s="2"/>
    </row>
    <row r="150" spans="1:37" x14ac:dyDescent="0.2">
      <c r="A150" s="28" t="s">
        <v>163</v>
      </c>
      <c r="B150" s="13">
        <v>4300000</v>
      </c>
      <c r="C150" s="52"/>
      <c r="D150" s="15">
        <f t="shared" si="24"/>
        <v>4300000</v>
      </c>
      <c r="E150" s="49"/>
      <c r="F150" s="13">
        <v>1306667.1000000001</v>
      </c>
      <c r="G150" s="13">
        <v>1117028.7</v>
      </c>
      <c r="H150" s="50">
        <v>-723681.68</v>
      </c>
      <c r="I150" s="50">
        <v>1165064.31</v>
      </c>
      <c r="J150" s="50">
        <v>9793.4</v>
      </c>
      <c r="K150" s="50">
        <v>25716.959999999999</v>
      </c>
      <c r="L150" s="50">
        <v>209015.8</v>
      </c>
      <c r="M150" s="50">
        <v>-11598.65</v>
      </c>
      <c r="N150" s="50">
        <v>-294</v>
      </c>
      <c r="O150" s="50"/>
      <c r="P150" s="16">
        <f t="shared" si="25"/>
        <v>3097711.9399999995</v>
      </c>
      <c r="Q150" s="20">
        <f t="shared" si="26"/>
        <v>1202288.0600000005</v>
      </c>
      <c r="R150" s="2"/>
      <c r="S150" s="2"/>
      <c r="T150" s="2"/>
      <c r="AE150" s="2"/>
    </row>
    <row r="151" spans="1:37" x14ac:dyDescent="0.2">
      <c r="A151" s="28" t="s">
        <v>164</v>
      </c>
      <c r="B151" s="13">
        <v>1065000</v>
      </c>
      <c r="C151" s="52">
        <v>125235</v>
      </c>
      <c r="D151" s="15">
        <f t="shared" si="24"/>
        <v>1190235</v>
      </c>
      <c r="E151" s="49"/>
      <c r="F151" s="13"/>
      <c r="G151" s="13">
        <v>441036</v>
      </c>
      <c r="H151" s="50">
        <v>48295</v>
      </c>
      <c r="I151" s="50">
        <v>82170.289999999994</v>
      </c>
      <c r="J151" s="50">
        <v>45400.21</v>
      </c>
      <c r="K151" s="50">
        <v>17000</v>
      </c>
      <c r="L151" s="50">
        <v>63889.96</v>
      </c>
      <c r="M151" s="50">
        <v>281968.67</v>
      </c>
      <c r="N151" s="50"/>
      <c r="O151" s="50">
        <v>60308.99</v>
      </c>
      <c r="P151" s="16">
        <f t="shared" si="25"/>
        <v>1040069.1199999999</v>
      </c>
      <c r="Q151" s="20">
        <f t="shared" si="26"/>
        <v>150165.88000000012</v>
      </c>
      <c r="R151" s="2"/>
      <c r="S151" s="2"/>
      <c r="T151" s="2"/>
      <c r="AE151" s="2"/>
    </row>
    <row r="152" spans="1:37" x14ac:dyDescent="0.2">
      <c r="A152" s="28" t="s">
        <v>165</v>
      </c>
      <c r="B152" s="13">
        <v>920000</v>
      </c>
      <c r="C152" s="52">
        <v>-188584</v>
      </c>
      <c r="D152" s="15">
        <f t="shared" si="24"/>
        <v>731416</v>
      </c>
      <c r="E152" s="49"/>
      <c r="F152" s="13"/>
      <c r="G152" s="13">
        <v>88147.7</v>
      </c>
      <c r="H152" s="50"/>
      <c r="I152" s="50">
        <v>200000</v>
      </c>
      <c r="J152" s="50">
        <v>-41242.639999999999</v>
      </c>
      <c r="K152" s="50">
        <v>39467.629999999997</v>
      </c>
      <c r="L152" s="50"/>
      <c r="M152" s="50">
        <v>53159</v>
      </c>
      <c r="N152" s="50"/>
      <c r="O152" s="50">
        <v>11416</v>
      </c>
      <c r="P152" s="16">
        <f t="shared" si="25"/>
        <v>350947.69</v>
      </c>
      <c r="Q152" s="20">
        <f t="shared" si="26"/>
        <v>380468.31</v>
      </c>
      <c r="R152" s="2"/>
      <c r="S152" s="2"/>
      <c r="T152" s="2"/>
      <c r="AE152" s="2"/>
    </row>
    <row r="153" spans="1:37" x14ac:dyDescent="0.2">
      <c r="A153" s="28" t="s">
        <v>166</v>
      </c>
      <c r="B153" s="13"/>
      <c r="C153" s="52">
        <v>1000000</v>
      </c>
      <c r="D153" s="15">
        <f t="shared" si="24"/>
        <v>1000000</v>
      </c>
      <c r="E153" s="49"/>
      <c r="F153" s="13"/>
      <c r="G153" s="13">
        <v>973500</v>
      </c>
      <c r="H153" s="50"/>
      <c r="I153" s="50"/>
      <c r="J153" s="50"/>
      <c r="K153" s="50">
        <v>491322.92</v>
      </c>
      <c r="L153" s="50"/>
      <c r="M153" s="50">
        <v>-324.92</v>
      </c>
      <c r="N153" s="50"/>
      <c r="O153" s="50">
        <v>-490998</v>
      </c>
      <c r="P153" s="16">
        <f t="shared" si="25"/>
        <v>973500</v>
      </c>
      <c r="Q153" s="20">
        <f t="shared" si="26"/>
        <v>26500</v>
      </c>
      <c r="R153" s="2"/>
      <c r="S153" s="2"/>
      <c r="T153" s="2"/>
      <c r="AE153" s="2"/>
    </row>
    <row r="154" spans="1:37" x14ac:dyDescent="0.2">
      <c r="A154" s="28" t="s">
        <v>167</v>
      </c>
      <c r="B154" s="13"/>
      <c r="C154" s="52">
        <v>500000</v>
      </c>
      <c r="D154" s="15">
        <f t="shared" si="24"/>
        <v>500000</v>
      </c>
      <c r="E154" s="49"/>
      <c r="F154" s="13"/>
      <c r="G154" s="13"/>
      <c r="H154" s="50"/>
      <c r="I154" s="50"/>
      <c r="J154" s="50"/>
      <c r="K154" s="50"/>
      <c r="L154" s="50"/>
      <c r="M154" s="50"/>
      <c r="N154" s="50"/>
      <c r="O154" s="50"/>
      <c r="P154" s="16">
        <f t="shared" si="25"/>
        <v>0</v>
      </c>
      <c r="Q154" s="20">
        <f t="shared" si="26"/>
        <v>500000</v>
      </c>
      <c r="R154" s="2"/>
      <c r="S154" s="2"/>
      <c r="T154" s="2"/>
      <c r="AE154" s="2"/>
    </row>
    <row r="155" spans="1:37" x14ac:dyDescent="0.2">
      <c r="A155" s="28" t="s">
        <v>168</v>
      </c>
      <c r="B155" s="13"/>
      <c r="C155" s="52">
        <v>3000000</v>
      </c>
      <c r="D155" s="15">
        <f t="shared" si="24"/>
        <v>3000000</v>
      </c>
      <c r="E155" s="49"/>
      <c r="F155" s="13"/>
      <c r="G155" s="13"/>
      <c r="H155" s="50"/>
      <c r="I155" s="50"/>
      <c r="J155" s="50">
        <v>2093644</v>
      </c>
      <c r="K155" s="50"/>
      <c r="L155" s="50"/>
      <c r="M155" s="50"/>
      <c r="N155" s="50"/>
      <c r="O155" s="50"/>
      <c r="P155" s="16">
        <f t="shared" si="25"/>
        <v>2093644</v>
      </c>
      <c r="Q155" s="20">
        <f t="shared" si="26"/>
        <v>906356</v>
      </c>
      <c r="R155" s="2"/>
      <c r="S155" s="2"/>
      <c r="T155" s="2"/>
      <c r="AE155" s="2"/>
    </row>
    <row r="156" spans="1:37" x14ac:dyDescent="0.2">
      <c r="A156" s="28" t="s">
        <v>169</v>
      </c>
      <c r="B156" s="13">
        <v>33834102</v>
      </c>
      <c r="C156" s="52">
        <v>1050000</v>
      </c>
      <c r="D156" s="15">
        <f t="shared" si="24"/>
        <v>34884102</v>
      </c>
      <c r="E156" s="49"/>
      <c r="F156" s="13">
        <v>3181115</v>
      </c>
      <c r="G156" s="13">
        <v>9423800</v>
      </c>
      <c r="H156" s="50"/>
      <c r="I156" s="50">
        <v>4570382.97</v>
      </c>
      <c r="J156" s="50">
        <v>3500000</v>
      </c>
      <c r="K156" s="50"/>
      <c r="L156" s="50"/>
      <c r="M156" s="50">
        <v>-1181780</v>
      </c>
      <c r="N156" s="50">
        <v>1800000</v>
      </c>
      <c r="O156" s="50">
        <v>2500000</v>
      </c>
      <c r="P156" s="16">
        <f t="shared" si="25"/>
        <v>23793517.969999999</v>
      </c>
      <c r="Q156" s="20">
        <f t="shared" si="26"/>
        <v>11090584.030000001</v>
      </c>
      <c r="R156" s="2"/>
      <c r="S156" s="2"/>
      <c r="T156" s="2"/>
      <c r="AE156" s="2"/>
    </row>
    <row r="157" spans="1:37" x14ac:dyDescent="0.2">
      <c r="A157" s="28" t="s">
        <v>170</v>
      </c>
      <c r="B157" s="13"/>
      <c r="C157" s="52">
        <v>580000</v>
      </c>
      <c r="D157" s="15">
        <f t="shared" si="24"/>
        <v>580000</v>
      </c>
      <c r="E157" s="49"/>
      <c r="F157" s="13">
        <v>376000</v>
      </c>
      <c r="G157" s="13">
        <v>63661</v>
      </c>
      <c r="H157" s="50"/>
      <c r="I157" s="50">
        <v>35522.910000000003</v>
      </c>
      <c r="J157" s="50"/>
      <c r="K157" s="50">
        <v>39028.5</v>
      </c>
      <c r="L157" s="50"/>
      <c r="M157" s="50">
        <v>49560</v>
      </c>
      <c r="N157" s="50"/>
      <c r="O157" s="50"/>
      <c r="P157" s="16">
        <f t="shared" si="25"/>
        <v>563772.41</v>
      </c>
      <c r="Q157" s="20">
        <f t="shared" si="26"/>
        <v>16227.589999999967</v>
      </c>
      <c r="R157" s="2"/>
      <c r="S157" s="2"/>
      <c r="T157" s="2"/>
      <c r="AE157" s="2"/>
    </row>
    <row r="158" spans="1:37" x14ac:dyDescent="0.2">
      <c r="A158" s="28" t="s">
        <v>171</v>
      </c>
      <c r="B158" s="13">
        <v>200000</v>
      </c>
      <c r="C158" s="52"/>
      <c r="D158" s="15">
        <f t="shared" si="24"/>
        <v>200000</v>
      </c>
      <c r="E158" s="49"/>
      <c r="F158" s="13"/>
      <c r="G158" s="13">
        <v>1381065.7</v>
      </c>
      <c r="H158" s="50"/>
      <c r="I158" s="50"/>
      <c r="J158" s="50"/>
      <c r="K158" s="50"/>
      <c r="L158" s="50"/>
      <c r="M158" s="50"/>
      <c r="N158" s="50"/>
      <c r="O158" s="50"/>
      <c r="P158" s="16">
        <f t="shared" si="25"/>
        <v>1381065.7</v>
      </c>
      <c r="Q158" s="20">
        <f t="shared" si="26"/>
        <v>-1181065.7</v>
      </c>
      <c r="R158" s="2"/>
      <c r="S158" s="2"/>
      <c r="T158" s="2"/>
      <c r="AE158" s="2"/>
    </row>
    <row r="159" spans="1:37" x14ac:dyDescent="0.2">
      <c r="A159" s="28" t="s">
        <v>172</v>
      </c>
      <c r="B159" s="13">
        <v>5165899</v>
      </c>
      <c r="C159" s="52">
        <v>-1588000</v>
      </c>
      <c r="D159" s="15">
        <f t="shared" si="24"/>
        <v>3577899</v>
      </c>
      <c r="E159" s="49"/>
      <c r="F159" s="13"/>
      <c r="G159" s="13">
        <v>49350</v>
      </c>
      <c r="H159" s="50"/>
      <c r="I159" s="50">
        <v>2471670.2200000002</v>
      </c>
      <c r="J159" s="50">
        <v>750000</v>
      </c>
      <c r="K159" s="50"/>
      <c r="L159" s="50">
        <v>-54729.599999999999</v>
      </c>
      <c r="M159" s="50"/>
      <c r="N159" s="50"/>
      <c r="O159" s="50"/>
      <c r="P159" s="16">
        <f t="shared" si="25"/>
        <v>3216290.62</v>
      </c>
      <c r="Q159" s="20">
        <f t="shared" si="26"/>
        <v>361608.37999999989</v>
      </c>
      <c r="R159" s="2"/>
      <c r="S159" s="2"/>
      <c r="T159" s="2"/>
      <c r="AE159" s="2"/>
    </row>
    <row r="160" spans="1:37" x14ac:dyDescent="0.2">
      <c r="A160" s="28" t="s">
        <v>173</v>
      </c>
      <c r="B160" s="13">
        <v>40244466</v>
      </c>
      <c r="C160" s="53">
        <v>-14793000</v>
      </c>
      <c r="D160" s="15">
        <f t="shared" si="24"/>
        <v>25451466</v>
      </c>
      <c r="E160" s="49"/>
      <c r="F160" s="13">
        <v>1062500</v>
      </c>
      <c r="G160" s="13">
        <v>14061600</v>
      </c>
      <c r="H160" s="50"/>
      <c r="I160" s="50">
        <v>2655480</v>
      </c>
      <c r="J160" s="50">
        <v>1056000</v>
      </c>
      <c r="K160" s="50">
        <v>-56024</v>
      </c>
      <c r="L160" s="50">
        <v>144596.68</v>
      </c>
      <c r="M160" s="50">
        <v>3650056</v>
      </c>
      <c r="N160" s="50">
        <v>-3641146</v>
      </c>
      <c r="O160" s="50"/>
      <c r="P160" s="16">
        <f t="shared" si="25"/>
        <v>18933062.68</v>
      </c>
      <c r="Q160" s="20">
        <f t="shared" si="26"/>
        <v>6518403.3200000003</v>
      </c>
      <c r="R160" s="2"/>
      <c r="S160" s="2"/>
      <c r="T160" s="2"/>
      <c r="AE160" s="2"/>
    </row>
    <row r="161" spans="1:31" x14ac:dyDescent="0.2">
      <c r="A161" s="28" t="s">
        <v>174</v>
      </c>
      <c r="B161" s="13">
        <v>13826980</v>
      </c>
      <c r="C161" s="53">
        <v>52801669.979999997</v>
      </c>
      <c r="D161" s="15">
        <f t="shared" si="24"/>
        <v>66628649.979999997</v>
      </c>
      <c r="E161" s="49"/>
      <c r="F161" s="13">
        <v>16696052</v>
      </c>
      <c r="G161" s="13">
        <v>31784.48</v>
      </c>
      <c r="H161" s="50">
        <v>19000000</v>
      </c>
      <c r="I161" s="50">
        <v>33432086</v>
      </c>
      <c r="J161" s="50"/>
      <c r="K161" s="50">
        <v>31800</v>
      </c>
      <c r="L161" s="50">
        <v>-16741</v>
      </c>
      <c r="M161" s="50">
        <v>-1646</v>
      </c>
      <c r="N161" s="50"/>
      <c r="O161" s="50"/>
      <c r="P161" s="16">
        <f t="shared" si="25"/>
        <v>69173335.480000004</v>
      </c>
      <c r="Q161" s="20">
        <f t="shared" si="26"/>
        <v>-2544685.5000000075</v>
      </c>
      <c r="R161" s="2"/>
      <c r="S161" s="2"/>
      <c r="T161" s="2"/>
      <c r="AE161" s="2"/>
    </row>
    <row r="162" spans="1:31" x14ac:dyDescent="0.2">
      <c r="A162" s="28" t="s">
        <v>175</v>
      </c>
      <c r="B162" s="13">
        <v>500000</v>
      </c>
      <c r="C162" s="53">
        <v>60660</v>
      </c>
      <c r="D162" s="15">
        <f t="shared" si="24"/>
        <v>560660</v>
      </c>
      <c r="E162" s="49"/>
      <c r="F162" s="13">
        <v>10313.200000000001</v>
      </c>
      <c r="G162" s="13">
        <v>1596821.88</v>
      </c>
      <c r="H162" s="50">
        <v>-1596821.88</v>
      </c>
      <c r="I162" s="50"/>
      <c r="J162" s="50"/>
      <c r="K162" s="50"/>
      <c r="L162" s="50"/>
      <c r="M162" s="50"/>
      <c r="N162" s="50"/>
      <c r="O162" s="50"/>
      <c r="P162" s="16">
        <f t="shared" si="25"/>
        <v>10313.199999999953</v>
      </c>
      <c r="Q162" s="20">
        <f t="shared" si="26"/>
        <v>550346.80000000005</v>
      </c>
      <c r="R162" s="2"/>
      <c r="S162" s="2"/>
      <c r="T162" s="2"/>
      <c r="AE162" s="2"/>
    </row>
    <row r="163" spans="1:31" x14ac:dyDescent="0.2">
      <c r="A163" s="28" t="s">
        <v>176</v>
      </c>
      <c r="B163" s="13">
        <v>1500000</v>
      </c>
      <c r="C163" s="53">
        <v>2000000</v>
      </c>
      <c r="D163" s="15">
        <f t="shared" si="24"/>
        <v>3500000</v>
      </c>
      <c r="E163" s="13">
        <v>1743662.4</v>
      </c>
      <c r="F163" s="49"/>
      <c r="G163" s="13">
        <v>1823100</v>
      </c>
      <c r="H163" s="50">
        <v>1127110.28</v>
      </c>
      <c r="I163" s="50">
        <v>222852.18</v>
      </c>
      <c r="J163" s="50">
        <v>1764360.26</v>
      </c>
      <c r="K163" s="50">
        <v>-28063.24</v>
      </c>
      <c r="L163" s="50">
        <v>-3700</v>
      </c>
      <c r="M163" s="50">
        <v>523945.72</v>
      </c>
      <c r="N163" s="50"/>
      <c r="O163" s="50">
        <v>-31270</v>
      </c>
      <c r="P163" s="16">
        <f t="shared" si="25"/>
        <v>7141997.5999999987</v>
      </c>
      <c r="Q163" s="20">
        <f t="shared" si="26"/>
        <v>-3641997.5999999987</v>
      </c>
      <c r="R163" s="2"/>
      <c r="S163" s="2"/>
      <c r="T163" s="2"/>
      <c r="AE163" s="2"/>
    </row>
    <row r="164" spans="1:31" x14ac:dyDescent="0.2">
      <c r="A164" s="28" t="s">
        <v>177</v>
      </c>
      <c r="B164" s="13">
        <v>8169623</v>
      </c>
      <c r="C164" s="53">
        <v>-5413046</v>
      </c>
      <c r="D164" s="15">
        <f t="shared" si="24"/>
        <v>2756577</v>
      </c>
      <c r="E164" s="15"/>
      <c r="F164" s="15"/>
      <c r="G164" s="15">
        <v>130036</v>
      </c>
      <c r="H164" s="16"/>
      <c r="I164" s="16">
        <v>180117.56</v>
      </c>
      <c r="J164" s="16">
        <v>10450.36</v>
      </c>
      <c r="K164" s="16">
        <v>57230</v>
      </c>
      <c r="L164" s="16">
        <v>54107.72</v>
      </c>
      <c r="M164" s="16"/>
      <c r="N164" s="16"/>
      <c r="O164" s="16">
        <v>303732</v>
      </c>
      <c r="P164" s="16">
        <f t="shared" si="25"/>
        <v>735673.64</v>
      </c>
      <c r="Q164" s="20">
        <f t="shared" si="26"/>
        <v>2020903.3599999999</v>
      </c>
      <c r="R164" s="2"/>
      <c r="S164" s="2"/>
      <c r="T164" s="2"/>
      <c r="AE164" s="2"/>
    </row>
    <row r="165" spans="1:31" x14ac:dyDescent="0.2">
      <c r="A165" s="28" t="s">
        <v>178</v>
      </c>
      <c r="B165" s="13">
        <v>3000000</v>
      </c>
      <c r="C165" s="53">
        <v>502930</v>
      </c>
      <c r="D165" s="15">
        <f t="shared" si="24"/>
        <v>3502930</v>
      </c>
      <c r="E165" s="15"/>
      <c r="F165" s="15">
        <v>3422</v>
      </c>
      <c r="G165" s="15"/>
      <c r="H165" s="16">
        <v>1509024.36</v>
      </c>
      <c r="I165" s="16">
        <v>1350000</v>
      </c>
      <c r="J165" s="16">
        <v>-631731.29</v>
      </c>
      <c r="K165" s="16"/>
      <c r="L165" s="16">
        <v>-131922.82</v>
      </c>
      <c r="M165" s="16"/>
      <c r="N165" s="16"/>
      <c r="O165" s="16">
        <v>1063361.72</v>
      </c>
      <c r="P165" s="16">
        <f t="shared" si="25"/>
        <v>3162153.9700000007</v>
      </c>
      <c r="Q165" s="20">
        <f t="shared" si="26"/>
        <v>340776.02999999933</v>
      </c>
      <c r="R165" s="2"/>
      <c r="S165" s="2"/>
      <c r="T165" s="2"/>
      <c r="AE165" s="2"/>
    </row>
    <row r="166" spans="1:31" x14ac:dyDescent="0.2">
      <c r="A166" s="28" t="s">
        <v>179</v>
      </c>
      <c r="B166" s="13"/>
      <c r="C166" s="53">
        <v>100000</v>
      </c>
      <c r="D166" s="15">
        <f t="shared" si="24"/>
        <v>100000</v>
      </c>
      <c r="E166" s="15"/>
      <c r="F166" s="15"/>
      <c r="G166" s="15">
        <v>77000</v>
      </c>
      <c r="H166" s="16"/>
      <c r="I166" s="16">
        <v>21964.97</v>
      </c>
      <c r="J166" s="16"/>
      <c r="K166" s="16"/>
      <c r="L166" s="16"/>
      <c r="M166" s="16"/>
      <c r="N166" s="16"/>
      <c r="O166" s="16"/>
      <c r="P166" s="16">
        <f t="shared" si="25"/>
        <v>98964.97</v>
      </c>
      <c r="Q166" s="20">
        <f t="shared" si="26"/>
        <v>1035.0299999999988</v>
      </c>
      <c r="R166" s="2"/>
      <c r="S166" s="2"/>
      <c r="T166" s="2"/>
      <c r="AE166" s="2"/>
    </row>
    <row r="167" spans="1:31" x14ac:dyDescent="0.2">
      <c r="A167" s="28" t="s">
        <v>180</v>
      </c>
      <c r="B167" s="13">
        <v>180000</v>
      </c>
      <c r="C167" s="53">
        <v>100000</v>
      </c>
      <c r="D167" s="15">
        <f t="shared" si="24"/>
        <v>280000</v>
      </c>
      <c r="E167" s="15"/>
      <c r="F167" s="15"/>
      <c r="G167" s="15"/>
      <c r="H167" s="16"/>
      <c r="I167" s="16">
        <v>97999</v>
      </c>
      <c r="J167" s="16"/>
      <c r="K167" s="16"/>
      <c r="L167" s="16"/>
      <c r="M167" s="16"/>
      <c r="N167" s="16"/>
      <c r="O167" s="16"/>
      <c r="P167" s="16">
        <f t="shared" si="25"/>
        <v>97999</v>
      </c>
      <c r="Q167" s="20">
        <f t="shared" si="26"/>
        <v>182001</v>
      </c>
      <c r="R167" s="2"/>
      <c r="S167" s="2"/>
      <c r="T167" s="2"/>
      <c r="AE167" s="2"/>
    </row>
    <row r="168" spans="1:31" x14ac:dyDescent="0.2">
      <c r="A168" s="28" t="s">
        <v>181</v>
      </c>
      <c r="B168" s="13">
        <v>9000000</v>
      </c>
      <c r="C168" s="54">
        <v>-2904686</v>
      </c>
      <c r="D168" s="15">
        <f t="shared" si="24"/>
        <v>6095314</v>
      </c>
      <c r="E168" s="13"/>
      <c r="F168" s="13"/>
      <c r="G168" s="13"/>
      <c r="H168" s="50"/>
      <c r="I168" s="50">
        <v>2500000</v>
      </c>
      <c r="J168" s="50">
        <v>96267.41</v>
      </c>
      <c r="K168" s="50"/>
      <c r="L168" s="50">
        <v>3025314</v>
      </c>
      <c r="M168" s="50"/>
      <c r="N168" s="50"/>
      <c r="O168" s="50">
        <v>470971</v>
      </c>
      <c r="P168" s="16">
        <f t="shared" si="25"/>
        <v>6092552.4100000001</v>
      </c>
      <c r="Q168" s="20">
        <f t="shared" si="26"/>
        <v>2761.589999999851</v>
      </c>
    </row>
    <row r="169" spans="1:31" x14ac:dyDescent="0.2">
      <c r="A169" s="28" t="s">
        <v>182</v>
      </c>
      <c r="B169" s="13"/>
      <c r="C169" s="54">
        <v>800000</v>
      </c>
      <c r="D169" s="15">
        <f t="shared" si="24"/>
        <v>800000</v>
      </c>
      <c r="E169" s="13"/>
      <c r="F169" s="13"/>
      <c r="G169" s="13"/>
      <c r="H169" s="50"/>
      <c r="I169" s="50"/>
      <c r="J169" s="50">
        <v>771742.7</v>
      </c>
      <c r="K169" s="50"/>
      <c r="L169" s="50"/>
      <c r="M169" s="50"/>
      <c r="N169" s="50"/>
      <c r="O169" s="50"/>
      <c r="P169" s="16">
        <f t="shared" si="25"/>
        <v>771742.7</v>
      </c>
      <c r="Q169" s="20">
        <f t="shared" si="26"/>
        <v>28257.300000000047</v>
      </c>
    </row>
    <row r="170" spans="1:31" x14ac:dyDescent="0.2">
      <c r="A170" s="28" t="s">
        <v>183</v>
      </c>
      <c r="B170" s="13"/>
      <c r="C170" s="54">
        <v>26198</v>
      </c>
      <c r="D170" s="15">
        <f t="shared" si="24"/>
        <v>26198</v>
      </c>
      <c r="E170" s="13"/>
      <c r="F170" s="13"/>
      <c r="G170" s="13"/>
      <c r="H170" s="55">
        <v>1245482</v>
      </c>
      <c r="I170" s="50"/>
      <c r="J170" s="50"/>
      <c r="K170" s="50">
        <v>-1219284</v>
      </c>
      <c r="L170" s="50"/>
      <c r="M170" s="50"/>
      <c r="N170" s="50"/>
      <c r="O170" s="50"/>
      <c r="P170" s="16">
        <f t="shared" si="25"/>
        <v>26198</v>
      </c>
      <c r="Q170" s="20">
        <f t="shared" si="26"/>
        <v>0</v>
      </c>
    </row>
    <row r="171" spans="1:31" x14ac:dyDescent="0.2">
      <c r="A171" s="28" t="s">
        <v>184</v>
      </c>
      <c r="B171" s="13">
        <v>215377</v>
      </c>
      <c r="C171" s="54"/>
      <c r="D171" s="15">
        <f t="shared" si="24"/>
        <v>215377</v>
      </c>
      <c r="E171" s="13"/>
      <c r="F171" s="13"/>
      <c r="G171" s="13"/>
      <c r="H171" s="50"/>
      <c r="I171" s="50"/>
      <c r="J171" s="50"/>
      <c r="K171" s="50"/>
      <c r="L171" s="50"/>
      <c r="M171" s="50"/>
      <c r="N171" s="50"/>
      <c r="O171" s="50"/>
      <c r="P171" s="16">
        <f t="shared" si="25"/>
        <v>0</v>
      </c>
      <c r="Q171" s="20">
        <f t="shared" si="26"/>
        <v>215377</v>
      </c>
      <c r="R171" s="56"/>
    </row>
    <row r="172" spans="1:31" x14ac:dyDescent="0.2">
      <c r="A172" s="28" t="s">
        <v>185</v>
      </c>
      <c r="B172" s="13">
        <v>5000000</v>
      </c>
      <c r="C172" s="54">
        <v>-4874127</v>
      </c>
      <c r="D172" s="15">
        <f t="shared" si="24"/>
        <v>125873</v>
      </c>
      <c r="E172" s="13"/>
      <c r="F172" s="13"/>
      <c r="G172" s="13"/>
      <c r="H172" s="50"/>
      <c r="I172" s="50">
        <v>125872.3</v>
      </c>
      <c r="J172" s="50"/>
      <c r="K172" s="50"/>
      <c r="L172" s="50"/>
      <c r="M172" s="50"/>
      <c r="N172" s="50"/>
      <c r="O172" s="50"/>
      <c r="P172" s="16">
        <f t="shared" si="25"/>
        <v>125872.3</v>
      </c>
      <c r="Q172" s="20">
        <f t="shared" si="26"/>
        <v>0.69999999999708962</v>
      </c>
      <c r="R172" s="56"/>
    </row>
    <row r="173" spans="1:31" x14ac:dyDescent="0.2">
      <c r="A173" s="28" t="s">
        <v>186</v>
      </c>
      <c r="B173" s="13">
        <v>7500000</v>
      </c>
      <c r="C173" s="54">
        <v>-450000</v>
      </c>
      <c r="D173" s="15">
        <f t="shared" si="24"/>
        <v>7050000</v>
      </c>
      <c r="E173" s="13"/>
      <c r="F173" s="13"/>
      <c r="G173" s="13">
        <v>256200.4</v>
      </c>
      <c r="H173" s="50"/>
      <c r="I173" s="50">
        <v>4287512.54</v>
      </c>
      <c r="J173" s="50"/>
      <c r="K173" s="50"/>
      <c r="L173" s="50">
        <v>115763.62</v>
      </c>
      <c r="M173" s="50">
        <v>1324305.27</v>
      </c>
      <c r="N173" s="50"/>
      <c r="O173" s="50"/>
      <c r="P173" s="16">
        <f t="shared" si="25"/>
        <v>5983781.8300000001</v>
      </c>
      <c r="Q173" s="20">
        <f t="shared" si="26"/>
        <v>1066218.17</v>
      </c>
    </row>
    <row r="174" spans="1:31" x14ac:dyDescent="0.2">
      <c r="A174" s="28" t="s">
        <v>187</v>
      </c>
      <c r="B174" s="13"/>
      <c r="C174" s="54">
        <v>1650000</v>
      </c>
      <c r="D174" s="15">
        <f t="shared" si="24"/>
        <v>1650000</v>
      </c>
      <c r="E174" s="13"/>
      <c r="F174" s="13">
        <v>1644223.8</v>
      </c>
      <c r="G174" s="13"/>
      <c r="H174" s="50"/>
      <c r="I174" s="50"/>
      <c r="J174" s="50"/>
      <c r="K174" s="50"/>
      <c r="L174" s="50"/>
      <c r="M174" s="50"/>
      <c r="N174" s="50"/>
      <c r="O174" s="50"/>
      <c r="P174" s="16">
        <f t="shared" si="25"/>
        <v>1644223.8</v>
      </c>
      <c r="Q174" s="20">
        <f t="shared" si="26"/>
        <v>5776.1999999999534</v>
      </c>
    </row>
    <row r="175" spans="1:31" x14ac:dyDescent="0.2">
      <c r="A175" s="28" t="s">
        <v>188</v>
      </c>
      <c r="B175" s="13"/>
      <c r="C175" s="54">
        <v>365874</v>
      </c>
      <c r="D175" s="15">
        <f t="shared" si="24"/>
        <v>365874</v>
      </c>
      <c r="E175" s="13"/>
      <c r="F175" s="13"/>
      <c r="G175" s="13"/>
      <c r="H175" s="50"/>
      <c r="I175" s="50"/>
      <c r="J175" s="50"/>
      <c r="K175" s="50"/>
      <c r="L175" s="50"/>
      <c r="M175" s="50"/>
      <c r="N175" s="50"/>
      <c r="O175" s="50"/>
      <c r="P175" s="16">
        <f t="shared" si="25"/>
        <v>0</v>
      </c>
      <c r="Q175" s="20">
        <f t="shared" si="26"/>
        <v>365874</v>
      </c>
    </row>
    <row r="176" spans="1:31" x14ac:dyDescent="0.2">
      <c r="A176" s="28" t="s">
        <v>189</v>
      </c>
      <c r="B176" s="13">
        <v>321639475</v>
      </c>
      <c r="C176" s="54">
        <v>-145121226.84</v>
      </c>
      <c r="D176" s="15">
        <f t="shared" si="24"/>
        <v>176518248.16</v>
      </c>
      <c r="E176" s="13"/>
      <c r="F176" s="13"/>
      <c r="G176" s="13"/>
      <c r="H176" s="50">
        <v>55285308.579999998</v>
      </c>
      <c r="I176" s="50">
        <v>3424305.27</v>
      </c>
      <c r="J176" s="50"/>
      <c r="K176" s="50">
        <v>71112102.659999996</v>
      </c>
      <c r="L176" s="50">
        <v>2264068.7200000002</v>
      </c>
      <c r="M176" s="50">
        <v>-1946782.43</v>
      </c>
      <c r="N176" s="50"/>
      <c r="O176" s="50">
        <v>-21887504.59</v>
      </c>
      <c r="P176" s="16">
        <f t="shared" si="25"/>
        <v>108251498.20999998</v>
      </c>
      <c r="Q176" s="20">
        <f t="shared" si="26"/>
        <v>68266749.950000018</v>
      </c>
    </row>
    <row r="177" spans="1:17" ht="13.5" thickBot="1" x14ac:dyDescent="0.25">
      <c r="A177" s="28" t="s">
        <v>190</v>
      </c>
      <c r="B177" s="13">
        <v>29039190</v>
      </c>
      <c r="C177" s="53">
        <v>-1200000</v>
      </c>
      <c r="D177" s="15">
        <f t="shared" si="24"/>
        <v>27839190</v>
      </c>
      <c r="E177" s="13">
        <v>13275000</v>
      </c>
      <c r="F177" s="13">
        <v>789968.9</v>
      </c>
      <c r="G177" s="13">
        <v>6919520</v>
      </c>
      <c r="H177" s="50"/>
      <c r="I177" s="50"/>
      <c r="J177" s="50">
        <v>-3656801</v>
      </c>
      <c r="K177" s="50"/>
      <c r="L177" s="50"/>
      <c r="M177" s="50">
        <v>7965000</v>
      </c>
      <c r="N177" s="50"/>
      <c r="O177" s="50"/>
      <c r="P177" s="16">
        <f t="shared" si="25"/>
        <v>25292687.899999999</v>
      </c>
      <c r="Q177" s="20">
        <f t="shared" si="26"/>
        <v>2546502.1000000015</v>
      </c>
    </row>
    <row r="178" spans="1:17" ht="13.5" thickBot="1" x14ac:dyDescent="0.25">
      <c r="A178" s="57" t="s">
        <v>191</v>
      </c>
      <c r="B178" s="58">
        <f t="shared" ref="B178:Q178" si="27">SUM(B179:B185)</f>
        <v>399047514</v>
      </c>
      <c r="C178" s="8">
        <f t="shared" si="27"/>
        <v>1289955152</v>
      </c>
      <c r="D178" s="59">
        <f t="shared" si="27"/>
        <v>1689002666</v>
      </c>
      <c r="E178" s="58">
        <f t="shared" si="27"/>
        <v>32144801</v>
      </c>
      <c r="F178" s="58">
        <f t="shared" si="27"/>
        <v>46882532</v>
      </c>
      <c r="G178" s="59">
        <f t="shared" si="27"/>
        <v>250518413.16999999</v>
      </c>
      <c r="H178" s="59">
        <f t="shared" si="27"/>
        <v>53843122.68</v>
      </c>
      <c r="I178" s="59">
        <f t="shared" si="27"/>
        <v>163992907.19999999</v>
      </c>
      <c r="J178" s="59">
        <f t="shared" si="27"/>
        <v>99371849.609999999</v>
      </c>
      <c r="K178" s="59">
        <f t="shared" si="27"/>
        <v>152250242.69999999</v>
      </c>
      <c r="L178" s="59">
        <f t="shared" si="27"/>
        <v>85335356.189999998</v>
      </c>
      <c r="M178" s="59">
        <f t="shared" si="27"/>
        <v>181724842.69</v>
      </c>
      <c r="N178" s="59">
        <f t="shared" si="27"/>
        <v>88202210.449999988</v>
      </c>
      <c r="O178" s="59">
        <f t="shared" si="27"/>
        <v>141226883.81</v>
      </c>
      <c r="P178" s="59">
        <f t="shared" si="27"/>
        <v>1295493161.5</v>
      </c>
      <c r="Q178" s="60">
        <f t="shared" si="27"/>
        <v>393509504.5</v>
      </c>
    </row>
    <row r="179" spans="1:17" ht="14.25" x14ac:dyDescent="0.2">
      <c r="A179" s="61" t="s">
        <v>192</v>
      </c>
      <c r="B179" s="62">
        <v>279047514</v>
      </c>
      <c r="C179" s="30">
        <v>-4482728.01</v>
      </c>
      <c r="D179" s="15">
        <f>+B179+C179</f>
        <v>274564785.99000001</v>
      </c>
      <c r="E179" s="63">
        <v>22144801</v>
      </c>
      <c r="F179" s="63">
        <v>22144801</v>
      </c>
      <c r="G179" s="63">
        <v>22144801</v>
      </c>
      <c r="H179" s="16">
        <v>22144801</v>
      </c>
      <c r="I179" s="16">
        <v>22144801</v>
      </c>
      <c r="J179" s="16">
        <v>22144801</v>
      </c>
      <c r="K179" s="16">
        <v>22719401</v>
      </c>
      <c r="L179" s="16">
        <v>22432101</v>
      </c>
      <c r="M179" s="16">
        <v>22432101</v>
      </c>
      <c r="N179" s="16">
        <v>22432185.379999999</v>
      </c>
      <c r="O179" s="16">
        <v>36883279.380000003</v>
      </c>
      <c r="P179" s="16">
        <f t="shared" ref="P179:P185" si="28">SUM(E179:O179)</f>
        <v>259767873.75999999</v>
      </c>
      <c r="Q179" s="20">
        <f>+D179-P179</f>
        <v>14796912.230000019</v>
      </c>
    </row>
    <row r="180" spans="1:17" ht="14.25" x14ac:dyDescent="0.2">
      <c r="A180" s="64" t="s">
        <v>193</v>
      </c>
      <c r="B180" s="65">
        <v>120000000</v>
      </c>
      <c r="C180" s="66"/>
      <c r="D180" s="15">
        <f>+B180+C180</f>
        <v>120000000</v>
      </c>
      <c r="E180" s="15">
        <v>10000000</v>
      </c>
      <c r="F180" s="15">
        <v>10000000</v>
      </c>
      <c r="G180" s="15">
        <v>10000000</v>
      </c>
      <c r="H180" s="16">
        <v>10000000</v>
      </c>
      <c r="I180" s="16">
        <v>10000000</v>
      </c>
      <c r="J180" s="16">
        <v>10000000</v>
      </c>
      <c r="K180" s="16">
        <v>10000000</v>
      </c>
      <c r="L180" s="16">
        <v>10000000</v>
      </c>
      <c r="M180" s="16">
        <v>10000000</v>
      </c>
      <c r="N180" s="16">
        <v>10000000</v>
      </c>
      <c r="O180" s="16"/>
      <c r="P180" s="16">
        <f t="shared" si="28"/>
        <v>100000000</v>
      </c>
      <c r="Q180" s="20">
        <f t="shared" ref="Q180:Q185" si="29">+D180-P180</f>
        <v>20000000</v>
      </c>
    </row>
    <row r="181" spans="1:17" ht="14.25" x14ac:dyDescent="0.2">
      <c r="A181" s="64" t="s">
        <v>194</v>
      </c>
      <c r="B181" s="65"/>
      <c r="C181" s="66">
        <v>241720775</v>
      </c>
      <c r="D181" s="15">
        <f t="shared" ref="D181:D184" si="30">+B181+C181</f>
        <v>241720775</v>
      </c>
      <c r="E181" s="15"/>
      <c r="F181" s="15"/>
      <c r="G181" s="15"/>
      <c r="H181" s="16">
        <v>12962663.68</v>
      </c>
      <c r="I181" s="16">
        <v>11108864.390000001</v>
      </c>
      <c r="J181" s="16">
        <v>30409324.59</v>
      </c>
      <c r="K181" s="16">
        <v>17167100</v>
      </c>
      <c r="L181" s="16">
        <v>26780010.199999999</v>
      </c>
      <c r="M181" s="16">
        <v>40833074.490000002</v>
      </c>
      <c r="N181" s="16">
        <v>13917943.199999999</v>
      </c>
      <c r="O181" s="16">
        <v>32854500.32</v>
      </c>
      <c r="P181" s="16">
        <f t="shared" si="28"/>
        <v>186033480.86999997</v>
      </c>
      <c r="Q181" s="20">
        <f t="shared" si="29"/>
        <v>55687294.130000025</v>
      </c>
    </row>
    <row r="182" spans="1:17" ht="14.25" x14ac:dyDescent="0.2">
      <c r="A182" s="64" t="s">
        <v>195</v>
      </c>
      <c r="B182" s="65"/>
      <c r="C182" s="66">
        <v>800000000</v>
      </c>
      <c r="D182" s="15">
        <f t="shared" si="30"/>
        <v>800000000</v>
      </c>
      <c r="E182" s="15"/>
      <c r="F182" s="15"/>
      <c r="G182" s="15">
        <v>145096736.16999999</v>
      </c>
      <c r="H182" s="16"/>
      <c r="I182" s="16">
        <v>79471613.810000002</v>
      </c>
      <c r="J182" s="16">
        <v>25431650.02</v>
      </c>
      <c r="K182" s="16">
        <v>102363741.7</v>
      </c>
      <c r="L182" s="16">
        <v>22220528.989999998</v>
      </c>
      <c r="M182" s="16">
        <v>79772462.200000003</v>
      </c>
      <c r="N182" s="16">
        <v>41852081.869999997</v>
      </c>
      <c r="O182" s="16">
        <v>36023072.109999999</v>
      </c>
      <c r="P182" s="16">
        <f t="shared" si="28"/>
        <v>532231886.87</v>
      </c>
      <c r="Q182" s="20">
        <f t="shared" si="29"/>
        <v>267768113.13</v>
      </c>
    </row>
    <row r="183" spans="1:17" ht="14.25" x14ac:dyDescent="0.2">
      <c r="A183" s="64" t="s">
        <v>196</v>
      </c>
      <c r="B183" s="65"/>
      <c r="C183" s="66">
        <v>4482728.01</v>
      </c>
      <c r="D183" s="15">
        <f t="shared" si="30"/>
        <v>4482728.01</v>
      </c>
      <c r="E183" s="15"/>
      <c r="F183" s="15"/>
      <c r="G183" s="15"/>
      <c r="H183" s="16"/>
      <c r="I183" s="16"/>
      <c r="J183" s="16"/>
      <c r="K183" s="16"/>
      <c r="L183" s="16"/>
      <c r="M183" s="16"/>
      <c r="N183" s="16"/>
      <c r="O183" s="16"/>
      <c r="P183" s="16">
        <f t="shared" si="28"/>
        <v>0</v>
      </c>
      <c r="Q183" s="20">
        <f t="shared" si="29"/>
        <v>4482728.01</v>
      </c>
    </row>
    <row r="184" spans="1:17" ht="14.25" x14ac:dyDescent="0.2">
      <c r="A184" s="64" t="s">
        <v>197</v>
      </c>
      <c r="B184" s="65"/>
      <c r="C184" s="66">
        <v>17582222</v>
      </c>
      <c r="D184" s="15">
        <f t="shared" si="30"/>
        <v>17582222</v>
      </c>
      <c r="E184" s="15"/>
      <c r="F184" s="15"/>
      <c r="G184" s="15"/>
      <c r="H184" s="16">
        <v>1951358</v>
      </c>
      <c r="I184" s="16"/>
      <c r="J184" s="16">
        <v>5854074</v>
      </c>
      <c r="K184" s="16"/>
      <c r="L184" s="16">
        <v>3902716</v>
      </c>
      <c r="M184" s="16">
        <v>1951358</v>
      </c>
      <c r="N184" s="16"/>
      <c r="O184" s="16">
        <v>1951358</v>
      </c>
      <c r="P184" s="16">
        <f t="shared" si="28"/>
        <v>15610864</v>
      </c>
      <c r="Q184" s="20">
        <f t="shared" si="29"/>
        <v>1971358</v>
      </c>
    </row>
    <row r="185" spans="1:17" ht="15" thickBot="1" x14ac:dyDescent="0.25">
      <c r="A185" s="64" t="s">
        <v>198</v>
      </c>
      <c r="B185" s="65"/>
      <c r="C185" s="66">
        <v>230652155</v>
      </c>
      <c r="D185" s="15">
        <f>+B185+C185</f>
        <v>230652155</v>
      </c>
      <c r="E185" s="15"/>
      <c r="F185" s="15">
        <v>14737731</v>
      </c>
      <c r="G185" s="15">
        <v>73276876</v>
      </c>
      <c r="H185" s="16">
        <v>6784300</v>
      </c>
      <c r="I185" s="16">
        <v>41267628</v>
      </c>
      <c r="J185" s="16">
        <v>5532000</v>
      </c>
      <c r="K185" s="16"/>
      <c r="L185" s="16"/>
      <c r="M185" s="16">
        <v>26735847</v>
      </c>
      <c r="N185" s="16"/>
      <c r="O185" s="16">
        <v>33514674</v>
      </c>
      <c r="P185" s="16">
        <f t="shared" si="28"/>
        <v>201849056</v>
      </c>
      <c r="Q185" s="20">
        <f t="shared" si="29"/>
        <v>28803099</v>
      </c>
    </row>
    <row r="186" spans="1:17" ht="13.5" thickBot="1" x14ac:dyDescent="0.25">
      <c r="A186" s="3" t="s">
        <v>199</v>
      </c>
      <c r="B186" s="67">
        <f>+B187+B190+B192+B196+B199+B202</f>
        <v>682570649</v>
      </c>
      <c r="C186" s="67">
        <f>+C187+C190+C192+C196+C199+C201</f>
        <v>-31999999.98</v>
      </c>
      <c r="D186" s="67">
        <f>+D187+D190+D192+D196+D199+D202</f>
        <v>650570649.01999998</v>
      </c>
      <c r="E186" s="67">
        <f>+E187+E190+E192+E196+E199+E201</f>
        <v>0</v>
      </c>
      <c r="F186" s="67">
        <f>+F187+F190+F192+F196+F199+F201</f>
        <v>0</v>
      </c>
      <c r="G186" s="67">
        <f>+G187+G190+G192+G196+G199+G201</f>
        <v>8130895</v>
      </c>
      <c r="H186" s="67">
        <f t="shared" ref="H186:O186" si="31">+H187+H190+H192+H196+H199+H201</f>
        <v>0</v>
      </c>
      <c r="I186" s="67">
        <f t="shared" si="31"/>
        <v>5025792.2299999995</v>
      </c>
      <c r="J186" s="67">
        <f t="shared" si="31"/>
        <v>7108355.8000000007</v>
      </c>
      <c r="K186" s="67">
        <f t="shared" si="31"/>
        <v>1029581.05</v>
      </c>
      <c r="L186" s="67">
        <f t="shared" si="31"/>
        <v>5859430.0700000003</v>
      </c>
      <c r="M186" s="67">
        <f t="shared" si="31"/>
        <v>2106241.65</v>
      </c>
      <c r="N186" s="67">
        <f t="shared" si="31"/>
        <v>0</v>
      </c>
      <c r="O186" s="67">
        <f t="shared" si="31"/>
        <v>6918387.1799999997</v>
      </c>
      <c r="P186" s="68">
        <f>+P187+P190+P192++P196+P199+P202</f>
        <v>36178682.979999997</v>
      </c>
      <c r="Q186" s="69">
        <f>+Q187+Q190+Q192+Q196+Q199+Q202</f>
        <v>614391966.03999996</v>
      </c>
    </row>
    <row r="187" spans="1:17" ht="26.25" thickBot="1" x14ac:dyDescent="0.25">
      <c r="A187" s="70" t="s">
        <v>200</v>
      </c>
      <c r="B187" s="71">
        <f t="shared" ref="B187:Q187" si="32">+B188+B189</f>
        <v>137078780</v>
      </c>
      <c r="C187" s="71">
        <f t="shared" si="32"/>
        <v>8000000.0199999996</v>
      </c>
      <c r="D187" s="71">
        <f t="shared" si="32"/>
        <v>145078780.02000001</v>
      </c>
      <c r="E187" s="71">
        <f t="shared" si="32"/>
        <v>0</v>
      </c>
      <c r="F187" s="71">
        <f t="shared" si="32"/>
        <v>0</v>
      </c>
      <c r="G187" s="71">
        <f t="shared" si="32"/>
        <v>0</v>
      </c>
      <c r="H187" s="71">
        <f t="shared" si="32"/>
        <v>0</v>
      </c>
      <c r="I187" s="71">
        <f t="shared" si="32"/>
        <v>1089566.8899999999</v>
      </c>
      <c r="J187" s="71">
        <f t="shared" si="32"/>
        <v>1022853.57</v>
      </c>
      <c r="K187" s="71">
        <f t="shared" si="32"/>
        <v>1029581.05</v>
      </c>
      <c r="L187" s="71">
        <f t="shared" si="32"/>
        <v>0</v>
      </c>
      <c r="M187" s="71">
        <f t="shared" si="32"/>
        <v>2106241.65</v>
      </c>
      <c r="N187" s="71">
        <f t="shared" si="32"/>
        <v>0</v>
      </c>
      <c r="O187" s="71">
        <f t="shared" si="32"/>
        <v>1041284.05</v>
      </c>
      <c r="P187" s="72">
        <f t="shared" si="32"/>
        <v>6289527.21</v>
      </c>
      <c r="Q187" s="73">
        <f t="shared" si="32"/>
        <v>138789252.81</v>
      </c>
    </row>
    <row r="188" spans="1:17" ht="13.5" thickBot="1" x14ac:dyDescent="0.25">
      <c r="A188" s="74" t="s">
        <v>201</v>
      </c>
      <c r="B188" s="75">
        <v>2006780</v>
      </c>
      <c r="C188" s="76">
        <v>8000000.0199999996</v>
      </c>
      <c r="D188" s="77">
        <f>+B188+C188</f>
        <v>10006780.02</v>
      </c>
      <c r="E188" s="76"/>
      <c r="F188" s="76"/>
      <c r="G188" s="76"/>
      <c r="H188" s="76"/>
      <c r="I188" s="76">
        <v>1089566.8899999999</v>
      </c>
      <c r="J188" s="76">
        <v>1022853.57</v>
      </c>
      <c r="K188" s="76">
        <v>1029581.05</v>
      </c>
      <c r="L188" s="76"/>
      <c r="M188" s="76">
        <v>2106241.65</v>
      </c>
      <c r="N188" s="76"/>
      <c r="O188" s="76">
        <v>1041284.05</v>
      </c>
      <c r="P188" s="77">
        <f t="shared" ref="P188:P189" si="33">SUM(E188:O188)</f>
        <v>6289527.21</v>
      </c>
      <c r="Q188" s="78">
        <f>+D188-P188</f>
        <v>3717252.8099999996</v>
      </c>
    </row>
    <row r="189" spans="1:17" ht="13.5" thickBot="1" x14ac:dyDescent="0.25">
      <c r="A189" s="74" t="s">
        <v>202</v>
      </c>
      <c r="B189" s="79">
        <v>135072000</v>
      </c>
      <c r="C189" s="80"/>
      <c r="D189" s="15">
        <f>+B189+C189</f>
        <v>135072000</v>
      </c>
      <c r="E189" s="80"/>
      <c r="F189" s="80"/>
      <c r="G189" s="80"/>
      <c r="H189" s="81"/>
      <c r="I189" s="81"/>
      <c r="J189" s="81"/>
      <c r="K189" s="81"/>
      <c r="L189" s="81"/>
      <c r="M189" s="81"/>
      <c r="N189" s="81"/>
      <c r="O189" s="81"/>
      <c r="P189" s="16">
        <f t="shared" si="33"/>
        <v>0</v>
      </c>
      <c r="Q189" s="20">
        <f>+D189-P189</f>
        <v>135072000</v>
      </c>
    </row>
    <row r="190" spans="1:17" ht="26.25" thickBot="1" x14ac:dyDescent="0.25">
      <c r="A190" s="82" t="s">
        <v>203</v>
      </c>
      <c r="B190" s="71">
        <f t="shared" ref="B190:Q190" si="34">B191</f>
        <v>2553373</v>
      </c>
      <c r="C190" s="71">
        <f t="shared" si="34"/>
        <v>0</v>
      </c>
      <c r="D190" s="71">
        <f t="shared" si="34"/>
        <v>2553373</v>
      </c>
      <c r="E190" s="71">
        <f t="shared" si="34"/>
        <v>0</v>
      </c>
      <c r="F190" s="71">
        <f t="shared" si="34"/>
        <v>0</v>
      </c>
      <c r="G190" s="71">
        <f t="shared" si="34"/>
        <v>0</v>
      </c>
      <c r="H190" s="71">
        <f t="shared" si="34"/>
        <v>0</v>
      </c>
      <c r="I190" s="71">
        <f t="shared" si="34"/>
        <v>0</v>
      </c>
      <c r="J190" s="71">
        <f t="shared" si="34"/>
        <v>0</v>
      </c>
      <c r="K190" s="71">
        <f t="shared" si="34"/>
        <v>0</v>
      </c>
      <c r="L190" s="71">
        <f t="shared" si="34"/>
        <v>0</v>
      </c>
      <c r="M190" s="71">
        <f t="shared" si="34"/>
        <v>0</v>
      </c>
      <c r="N190" s="71">
        <f t="shared" si="34"/>
        <v>0</v>
      </c>
      <c r="O190" s="71">
        <f t="shared" si="34"/>
        <v>0</v>
      </c>
      <c r="P190" s="72">
        <f t="shared" si="34"/>
        <v>0</v>
      </c>
      <c r="Q190" s="73">
        <f t="shared" si="34"/>
        <v>2553373</v>
      </c>
    </row>
    <row r="191" spans="1:17" ht="13.5" thickBot="1" x14ac:dyDescent="0.25">
      <c r="A191" s="46" t="s">
        <v>204</v>
      </c>
      <c r="B191" s="83">
        <v>2553373</v>
      </c>
      <c r="C191" s="84"/>
      <c r="D191" s="15">
        <f>+B191+C191</f>
        <v>2553373</v>
      </c>
      <c r="E191" s="84"/>
      <c r="F191" s="84"/>
      <c r="G191" s="84"/>
      <c r="H191" s="85"/>
      <c r="I191" s="85"/>
      <c r="J191" s="85"/>
      <c r="K191" s="85"/>
      <c r="L191" s="85"/>
      <c r="M191" s="85"/>
      <c r="N191" s="85"/>
      <c r="O191" s="85"/>
      <c r="P191" s="16">
        <f>SUM(E191:O191)</f>
        <v>0</v>
      </c>
      <c r="Q191" s="20">
        <f>+D191-P191</f>
        <v>2553373</v>
      </c>
    </row>
    <row r="192" spans="1:17" ht="26.25" thickBot="1" x14ac:dyDescent="0.25">
      <c r="A192" s="70" t="s">
        <v>205</v>
      </c>
      <c r="B192" s="71">
        <f>+B193++B194+B195</f>
        <v>499479847</v>
      </c>
      <c r="C192" s="71">
        <f>+C193+C194+C195</f>
        <v>-40000000</v>
      </c>
      <c r="D192" s="71">
        <f>+D193+D194+D195</f>
        <v>459479847</v>
      </c>
      <c r="E192" s="71">
        <f t="shared" ref="E192:P192" si="35">+E193+E195</f>
        <v>0</v>
      </c>
      <c r="F192" s="71">
        <f t="shared" si="35"/>
        <v>0</v>
      </c>
      <c r="G192" s="71">
        <f t="shared" si="35"/>
        <v>8130895</v>
      </c>
      <c r="H192" s="71">
        <f t="shared" si="35"/>
        <v>0</v>
      </c>
      <c r="I192" s="71">
        <f t="shared" si="35"/>
        <v>3936225.34</v>
      </c>
      <c r="J192" s="71">
        <f t="shared" si="35"/>
        <v>6085502.2300000004</v>
      </c>
      <c r="K192" s="71">
        <f t="shared" si="35"/>
        <v>0</v>
      </c>
      <c r="L192" s="71">
        <f t="shared" si="35"/>
        <v>5859430.0700000003</v>
      </c>
      <c r="M192" s="71">
        <f t="shared" si="35"/>
        <v>0</v>
      </c>
      <c r="N192" s="71">
        <f t="shared" si="35"/>
        <v>0</v>
      </c>
      <c r="O192" s="71">
        <f t="shared" si="35"/>
        <v>5877103.1299999999</v>
      </c>
      <c r="P192" s="72">
        <f t="shared" si="35"/>
        <v>29889155.77</v>
      </c>
      <c r="Q192" s="73">
        <f>+Q193+Q194+Q195</f>
        <v>429590691.23000002</v>
      </c>
    </row>
    <row r="193" spans="1:17" ht="13.5" thickBot="1" x14ac:dyDescent="0.25">
      <c r="A193" s="74" t="s">
        <v>206</v>
      </c>
      <c r="B193" s="86">
        <v>89439847</v>
      </c>
      <c r="C193" s="76"/>
      <c r="D193" s="77">
        <f>+B193+C193</f>
        <v>89439847</v>
      </c>
      <c r="E193" s="76"/>
      <c r="F193" s="76"/>
      <c r="G193" s="76">
        <v>8130895</v>
      </c>
      <c r="H193" s="76"/>
      <c r="I193" s="76">
        <v>3936225.34</v>
      </c>
      <c r="J193" s="76">
        <v>6085502.2300000004</v>
      </c>
      <c r="K193" s="76"/>
      <c r="L193" s="76">
        <v>5859430.0700000003</v>
      </c>
      <c r="M193" s="76"/>
      <c r="N193" s="87"/>
      <c r="O193" s="87">
        <v>5877103.1299999999</v>
      </c>
      <c r="P193" s="77">
        <f t="shared" ref="P193:P195" si="36">SUM(E193:O193)</f>
        <v>29889155.77</v>
      </c>
      <c r="Q193" s="78">
        <f>+D193-P193</f>
        <v>59550691.230000004</v>
      </c>
    </row>
    <row r="194" spans="1:17" ht="13.5" thickBot="1" x14ac:dyDescent="0.25">
      <c r="A194" s="88" t="s">
        <v>207</v>
      </c>
      <c r="B194" s="89">
        <v>87052400</v>
      </c>
      <c r="C194" s="90"/>
      <c r="D194" s="77">
        <f>+B194+C194</f>
        <v>87052400</v>
      </c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87"/>
      <c r="P194" s="77">
        <f t="shared" si="36"/>
        <v>0</v>
      </c>
      <c r="Q194" s="78">
        <f>+D194-P194</f>
        <v>87052400</v>
      </c>
    </row>
    <row r="195" spans="1:17" ht="13.5" thickBot="1" x14ac:dyDescent="0.25">
      <c r="A195" s="88" t="s">
        <v>208</v>
      </c>
      <c r="B195" s="90">
        <v>322987600</v>
      </c>
      <c r="C195" s="90">
        <v>-40000000</v>
      </c>
      <c r="D195" s="91">
        <f>+B195+C195</f>
        <v>282987600</v>
      </c>
      <c r="E195" s="90"/>
      <c r="F195" s="80"/>
      <c r="G195" s="80"/>
      <c r="H195" s="81"/>
      <c r="I195" s="81"/>
      <c r="J195" s="81"/>
      <c r="K195" s="81"/>
      <c r="L195" s="81"/>
      <c r="M195" s="81"/>
      <c r="N195" s="81"/>
      <c r="O195" s="81"/>
      <c r="P195" s="16">
        <f t="shared" si="36"/>
        <v>0</v>
      </c>
      <c r="Q195" s="20">
        <f>+D195-P195</f>
        <v>282987600</v>
      </c>
    </row>
    <row r="196" spans="1:17" ht="26.25" thickBot="1" x14ac:dyDescent="0.25">
      <c r="A196" s="92" t="s">
        <v>209</v>
      </c>
      <c r="B196" s="71">
        <f t="shared" ref="B196:Q196" si="37">+B197+B198</f>
        <v>10817077</v>
      </c>
      <c r="C196" s="71">
        <f t="shared" si="37"/>
        <v>0</v>
      </c>
      <c r="D196" s="71">
        <f t="shared" si="37"/>
        <v>10817077</v>
      </c>
      <c r="E196" s="71">
        <f t="shared" si="37"/>
        <v>0</v>
      </c>
      <c r="F196" s="71">
        <f t="shared" si="37"/>
        <v>0</v>
      </c>
      <c r="G196" s="71">
        <f t="shared" si="37"/>
        <v>0</v>
      </c>
      <c r="H196" s="71">
        <f t="shared" si="37"/>
        <v>0</v>
      </c>
      <c r="I196" s="71">
        <f t="shared" si="37"/>
        <v>0</v>
      </c>
      <c r="J196" s="71">
        <f t="shared" si="37"/>
        <v>0</v>
      </c>
      <c r="K196" s="71">
        <f t="shared" si="37"/>
        <v>0</v>
      </c>
      <c r="L196" s="71">
        <f t="shared" si="37"/>
        <v>0</v>
      </c>
      <c r="M196" s="71">
        <f t="shared" si="37"/>
        <v>0</v>
      </c>
      <c r="N196" s="71">
        <f t="shared" si="37"/>
        <v>0</v>
      </c>
      <c r="O196" s="71">
        <f t="shared" si="37"/>
        <v>0</v>
      </c>
      <c r="P196" s="72">
        <f t="shared" si="37"/>
        <v>0</v>
      </c>
      <c r="Q196" s="73">
        <f t="shared" si="37"/>
        <v>10817077</v>
      </c>
    </row>
    <row r="197" spans="1:17" ht="13.5" thickBot="1" x14ac:dyDescent="0.25">
      <c r="A197" s="93" t="s">
        <v>204</v>
      </c>
      <c r="B197" s="94">
        <v>0</v>
      </c>
      <c r="C197" s="95"/>
      <c r="D197" s="77">
        <f>+B197+C197</f>
        <v>0</v>
      </c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77">
        <f t="shared" ref="P197:P198" si="38">SUM(E197:O197)</f>
        <v>0</v>
      </c>
      <c r="Q197" s="78">
        <f>+D197-P197</f>
        <v>0</v>
      </c>
    </row>
    <row r="198" spans="1:17" ht="13.5" thickBot="1" x14ac:dyDescent="0.25">
      <c r="A198" s="97" t="s">
        <v>210</v>
      </c>
      <c r="B198" s="98">
        <v>10817077</v>
      </c>
      <c r="C198" s="99"/>
      <c r="D198" s="91">
        <f>+B198+C198</f>
        <v>10817077</v>
      </c>
      <c r="E198" s="100"/>
      <c r="F198" s="100"/>
      <c r="G198" s="101"/>
      <c r="H198" s="102"/>
      <c r="I198" s="102"/>
      <c r="J198" s="102"/>
      <c r="K198" s="102"/>
      <c r="L198" s="102"/>
      <c r="M198" s="102"/>
      <c r="N198" s="102"/>
      <c r="O198" s="102"/>
      <c r="P198" s="16">
        <f t="shared" si="38"/>
        <v>0</v>
      </c>
      <c r="Q198" s="22">
        <f>+D198-P198</f>
        <v>10817077</v>
      </c>
    </row>
    <row r="199" spans="1:17" ht="26.25" thickBot="1" x14ac:dyDescent="0.25">
      <c r="A199" s="82" t="s">
        <v>211</v>
      </c>
      <c r="B199" s="103">
        <f>+B200+B201</f>
        <v>16377791</v>
      </c>
      <c r="C199" s="104"/>
      <c r="D199" s="105">
        <f>+D200+D201</f>
        <v>16377791</v>
      </c>
      <c r="E199" s="106">
        <v>0</v>
      </c>
      <c r="F199" s="106">
        <v>0</v>
      </c>
      <c r="G199" s="106">
        <v>0</v>
      </c>
      <c r="H199" s="106">
        <v>0</v>
      </c>
      <c r="I199" s="106">
        <v>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0</v>
      </c>
      <c r="Q199" s="9">
        <f>+D199-P199</f>
        <v>16377791</v>
      </c>
    </row>
    <row r="200" spans="1:17" ht="13.5" thickBot="1" x14ac:dyDescent="0.25">
      <c r="A200" s="97" t="s">
        <v>212</v>
      </c>
      <c r="B200" s="98">
        <v>8270218</v>
      </c>
      <c r="C200" s="99"/>
      <c r="D200" s="91">
        <f t="shared" ref="D200:D201" si="39">+B200+C200</f>
        <v>8270218</v>
      </c>
      <c r="E200" s="100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77">
        <f t="shared" ref="P200:P201" si="40">SUM(E200:O200)</f>
        <v>0</v>
      </c>
      <c r="Q200" s="78">
        <f>+D200-P200</f>
        <v>8270218</v>
      </c>
    </row>
    <row r="201" spans="1:17" ht="13.5" thickBot="1" x14ac:dyDescent="0.25">
      <c r="A201" s="97" t="s">
        <v>213</v>
      </c>
      <c r="B201" s="98">
        <v>8107573</v>
      </c>
      <c r="C201" s="99"/>
      <c r="D201" s="91">
        <f t="shared" si="39"/>
        <v>8107573</v>
      </c>
      <c r="E201" s="100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77">
        <f t="shared" si="40"/>
        <v>0</v>
      </c>
      <c r="Q201" s="78">
        <f>+D201-P201</f>
        <v>8107573</v>
      </c>
    </row>
    <row r="202" spans="1:17" ht="39" thickBot="1" x14ac:dyDescent="0.25">
      <c r="A202" s="82" t="s">
        <v>214</v>
      </c>
      <c r="B202" s="108">
        <f>+B203</f>
        <v>16263781</v>
      </c>
      <c r="C202" s="109"/>
      <c r="D202" s="110">
        <f t="shared" ref="D202:Q202" si="41">+D203</f>
        <v>16263781</v>
      </c>
      <c r="E202" s="100">
        <f t="shared" si="41"/>
        <v>0</v>
      </c>
      <c r="F202" s="100">
        <f t="shared" si="41"/>
        <v>0</v>
      </c>
      <c r="G202" s="100">
        <f t="shared" si="41"/>
        <v>0</v>
      </c>
      <c r="H202" s="100">
        <f t="shared" si="41"/>
        <v>0</v>
      </c>
      <c r="I202" s="100">
        <f t="shared" si="41"/>
        <v>0</v>
      </c>
      <c r="J202" s="100">
        <f t="shared" si="41"/>
        <v>0</v>
      </c>
      <c r="K202" s="100">
        <f t="shared" si="41"/>
        <v>0</v>
      </c>
      <c r="L202" s="100">
        <f t="shared" si="41"/>
        <v>0</v>
      </c>
      <c r="M202" s="100">
        <f t="shared" si="41"/>
        <v>0</v>
      </c>
      <c r="N202" s="100">
        <f t="shared" si="41"/>
        <v>0</v>
      </c>
      <c r="O202" s="100">
        <f t="shared" si="41"/>
        <v>0</v>
      </c>
      <c r="P202" s="111">
        <f t="shared" si="41"/>
        <v>0</v>
      </c>
      <c r="Q202" s="22">
        <f t="shared" si="41"/>
        <v>16263781</v>
      </c>
    </row>
    <row r="203" spans="1:17" ht="13.5" thickBot="1" x14ac:dyDescent="0.25">
      <c r="A203" s="97" t="s">
        <v>215</v>
      </c>
      <c r="B203" s="65">
        <v>16263781</v>
      </c>
      <c r="C203" s="112"/>
      <c r="D203" s="91">
        <f>+B203+C203</f>
        <v>16263781</v>
      </c>
      <c r="E203" s="101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6">
        <f>SUM(E203:M203)</f>
        <v>0</v>
      </c>
      <c r="Q203" s="20">
        <f>+D203-P203</f>
        <v>16263781</v>
      </c>
    </row>
    <row r="204" spans="1:17" ht="13.5" thickBot="1" x14ac:dyDescent="0.25">
      <c r="A204" s="113" t="s">
        <v>216</v>
      </c>
      <c r="B204" s="71">
        <f>B205+B206+B207</f>
        <v>107623841</v>
      </c>
      <c r="C204" s="71">
        <f t="shared" ref="C204" si="42">C205+C207</f>
        <v>0</v>
      </c>
      <c r="D204" s="71">
        <f t="shared" ref="D204:Q204" si="43">D205+D206+D207</f>
        <v>107623841</v>
      </c>
      <c r="E204" s="71">
        <f t="shared" si="43"/>
        <v>0</v>
      </c>
      <c r="F204" s="71">
        <f t="shared" si="43"/>
        <v>0</v>
      </c>
      <c r="G204" s="71">
        <f t="shared" si="43"/>
        <v>0</v>
      </c>
      <c r="H204" s="71">
        <f t="shared" si="43"/>
        <v>0</v>
      </c>
      <c r="I204" s="71">
        <f t="shared" si="43"/>
        <v>0</v>
      </c>
      <c r="J204" s="71">
        <f t="shared" si="43"/>
        <v>7436066.2000000002</v>
      </c>
      <c r="K204" s="71">
        <f t="shared" si="43"/>
        <v>0</v>
      </c>
      <c r="L204" s="71">
        <f t="shared" si="43"/>
        <v>8000000</v>
      </c>
      <c r="M204" s="71">
        <f t="shared" si="43"/>
        <v>50240000</v>
      </c>
      <c r="N204" s="71">
        <f t="shared" si="43"/>
        <v>0</v>
      </c>
      <c r="O204" s="71">
        <f t="shared" si="43"/>
        <v>1624046</v>
      </c>
      <c r="P204" s="72">
        <f t="shared" si="43"/>
        <v>67300112.200000003</v>
      </c>
      <c r="Q204" s="73">
        <f t="shared" si="43"/>
        <v>40323728.799999997</v>
      </c>
    </row>
    <row r="205" spans="1:17" ht="13.5" thickBot="1" x14ac:dyDescent="0.25">
      <c r="A205" s="114" t="s">
        <v>217</v>
      </c>
      <c r="B205" s="115">
        <v>22308204</v>
      </c>
      <c r="C205" s="116"/>
      <c r="D205" s="91">
        <f>+B205+C205</f>
        <v>22308204</v>
      </c>
      <c r="E205" s="116"/>
      <c r="F205" s="116"/>
      <c r="G205" s="116"/>
      <c r="H205" s="116"/>
      <c r="I205" s="116"/>
      <c r="J205" s="116">
        <v>7436066.2000000002</v>
      </c>
      <c r="K205" s="116"/>
      <c r="L205" s="116">
        <v>8000000</v>
      </c>
      <c r="M205" s="116">
        <v>2000000</v>
      </c>
      <c r="N205" s="116"/>
      <c r="O205" s="116">
        <v>1624046</v>
      </c>
      <c r="P205" s="77">
        <f t="shared" ref="P205:P207" si="44">SUM(E205:O205)</f>
        <v>19060112.199999999</v>
      </c>
      <c r="Q205" s="78">
        <f>+D205-P205</f>
        <v>3248091.8000000007</v>
      </c>
    </row>
    <row r="206" spans="1:17" ht="13.5" thickBot="1" x14ac:dyDescent="0.25">
      <c r="A206" s="114" t="s">
        <v>218</v>
      </c>
      <c r="B206" s="115">
        <v>37075637</v>
      </c>
      <c r="C206" s="116"/>
      <c r="D206" s="77">
        <f>+B206+C206</f>
        <v>37075637</v>
      </c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91">
        <f t="shared" si="44"/>
        <v>0</v>
      </c>
      <c r="Q206" s="78">
        <f>+D206-P206</f>
        <v>37075637</v>
      </c>
    </row>
    <row r="207" spans="1:17" ht="13.5" thickBot="1" x14ac:dyDescent="0.25">
      <c r="A207" s="114" t="s">
        <v>219</v>
      </c>
      <c r="B207" s="94">
        <v>48240000</v>
      </c>
      <c r="C207" s="99"/>
      <c r="D207" s="77">
        <f>+B207+C207</f>
        <v>48240000</v>
      </c>
      <c r="E207" s="100"/>
      <c r="F207" s="101"/>
      <c r="G207" s="101"/>
      <c r="H207" s="102"/>
      <c r="I207" s="102"/>
      <c r="J207" s="102"/>
      <c r="K207" s="102"/>
      <c r="L207" s="102"/>
      <c r="M207" s="117">
        <v>48240000</v>
      </c>
      <c r="N207" s="117"/>
      <c r="O207" s="117"/>
      <c r="P207" s="16">
        <f t="shared" si="44"/>
        <v>48240000</v>
      </c>
      <c r="Q207" s="20">
        <f>+D207-P207</f>
        <v>0</v>
      </c>
    </row>
    <row r="208" spans="1:17" ht="13.5" thickBot="1" x14ac:dyDescent="0.25">
      <c r="A208" s="118" t="s">
        <v>220</v>
      </c>
      <c r="B208" s="71">
        <f t="shared" ref="B208:P208" si="45">B209+B210</f>
        <v>457398147</v>
      </c>
      <c r="C208" s="71">
        <f>C209+C210+C211</f>
        <v>0</v>
      </c>
      <c r="D208" s="71">
        <f>D209+D210+C211</f>
        <v>457398147</v>
      </c>
      <c r="E208" s="71">
        <f t="shared" si="45"/>
        <v>0</v>
      </c>
      <c r="F208" s="71">
        <f t="shared" si="45"/>
        <v>0</v>
      </c>
      <c r="G208" s="71">
        <f t="shared" si="45"/>
        <v>0</v>
      </c>
      <c r="H208" s="71">
        <f t="shared" si="45"/>
        <v>0</v>
      </c>
      <c r="I208" s="71">
        <f t="shared" si="45"/>
        <v>4800533.7300000004</v>
      </c>
      <c r="J208" s="71">
        <f t="shared" si="45"/>
        <v>22000000</v>
      </c>
      <c r="K208" s="71">
        <f t="shared" si="45"/>
        <v>0</v>
      </c>
      <c r="L208" s="72">
        <f t="shared" si="45"/>
        <v>0</v>
      </c>
      <c r="M208" s="71">
        <f t="shared" si="45"/>
        <v>0</v>
      </c>
      <c r="N208" s="71">
        <f t="shared" si="45"/>
        <v>0</v>
      </c>
      <c r="O208" s="71">
        <f t="shared" si="45"/>
        <v>20675418</v>
      </c>
      <c r="P208" s="72">
        <f t="shared" si="45"/>
        <v>47475951.730000004</v>
      </c>
      <c r="Q208" s="73">
        <f>Q209+Q210+Q211</f>
        <v>409922195.26999998</v>
      </c>
    </row>
    <row r="209" spans="1:17" ht="13.5" thickBot="1" x14ac:dyDescent="0.25">
      <c r="A209" s="114" t="s">
        <v>221</v>
      </c>
      <c r="B209" s="95">
        <v>457398147</v>
      </c>
      <c r="C209" s="119">
        <v>-70102641.010000005</v>
      </c>
      <c r="D209" s="77">
        <f>+B209+C209</f>
        <v>387295505.99000001</v>
      </c>
      <c r="E209" s="120"/>
      <c r="F209" s="96"/>
      <c r="G209" s="96"/>
      <c r="H209" s="96"/>
      <c r="I209" s="95">
        <v>4800533.7300000004</v>
      </c>
      <c r="J209" s="95">
        <v>22000000</v>
      </c>
      <c r="K209" s="95"/>
      <c r="L209" s="121"/>
      <c r="M209" s="95"/>
      <c r="N209" s="95"/>
      <c r="O209" s="122">
        <v>20675418</v>
      </c>
      <c r="P209" s="123">
        <f t="shared" ref="P209:P211" si="46">SUM(E209:O209)</f>
        <v>47475951.730000004</v>
      </c>
      <c r="Q209" s="78">
        <f>+D209-P209</f>
        <v>339819554.25999999</v>
      </c>
    </row>
    <row r="210" spans="1:17" ht="13.5" thickBot="1" x14ac:dyDescent="0.25">
      <c r="A210" s="124" t="s">
        <v>222</v>
      </c>
      <c r="B210" s="125"/>
      <c r="C210" s="121">
        <v>4482728.01</v>
      </c>
      <c r="D210" s="77">
        <f>+B210+C210</f>
        <v>4482728.01</v>
      </c>
      <c r="E210" s="126"/>
      <c r="F210" s="126"/>
      <c r="G210" s="96"/>
      <c r="H210" s="126"/>
      <c r="I210" s="126"/>
      <c r="J210" s="126"/>
      <c r="K210" s="126"/>
      <c r="L210" s="126"/>
      <c r="M210" s="96"/>
      <c r="N210" s="96"/>
      <c r="O210" s="96"/>
      <c r="P210" s="77">
        <f t="shared" si="46"/>
        <v>0</v>
      </c>
      <c r="Q210" s="78">
        <f>+D210-P210</f>
        <v>4482728.01</v>
      </c>
    </row>
    <row r="211" spans="1:17" ht="13.5" thickBot="1" x14ac:dyDescent="0.25">
      <c r="A211" s="124" t="s">
        <v>223</v>
      </c>
      <c r="B211" s="127"/>
      <c r="C211" s="121">
        <v>65619913</v>
      </c>
      <c r="D211" s="77">
        <f>+B211+C211</f>
        <v>65619913</v>
      </c>
      <c r="E211" s="128"/>
      <c r="F211" s="96"/>
      <c r="G211" s="128"/>
      <c r="H211" s="96"/>
      <c r="I211" s="96"/>
      <c r="J211" s="96"/>
      <c r="K211" s="96"/>
      <c r="L211" s="126"/>
      <c r="M211" s="96"/>
      <c r="N211" s="96"/>
      <c r="O211" s="96"/>
      <c r="P211" s="77">
        <f t="shared" si="46"/>
        <v>0</v>
      </c>
      <c r="Q211" s="78">
        <f>+D211-P211</f>
        <v>65619913</v>
      </c>
    </row>
    <row r="212" spans="1:17" x14ac:dyDescent="0.2">
      <c r="B212" s="129"/>
    </row>
    <row r="213" spans="1:17" x14ac:dyDescent="0.2">
      <c r="B213" s="129"/>
    </row>
    <row r="214" spans="1:17" x14ac:dyDescent="0.2">
      <c r="B214" s="129"/>
    </row>
    <row r="215" spans="1:17" x14ac:dyDescent="0.2">
      <c r="B215" s="129"/>
    </row>
    <row r="216" spans="1:17" x14ac:dyDescent="0.2">
      <c r="B216" s="129"/>
    </row>
    <row r="217" spans="1:17" x14ac:dyDescent="0.2">
      <c r="I217" s="130"/>
    </row>
    <row r="219" spans="1:17" x14ac:dyDescent="0.2">
      <c r="D219" s="131"/>
    </row>
    <row r="242" spans="1:17" x14ac:dyDescent="0.2">
      <c r="A242" s="2"/>
    </row>
    <row r="245" spans="1:17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9" spans="1:17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3" spans="1:17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5" spans="1:17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x14ac:dyDescent="0.2">
      <c r="B260" s="2"/>
    </row>
    <row r="261" spans="2:17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x14ac:dyDescent="0.2">
      <c r="B262" s="2"/>
    </row>
    <row r="263" spans="2:17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x14ac:dyDescent="0.2">
      <c r="B266" s="2"/>
    </row>
    <row r="267" spans="2:17" x14ac:dyDescent="0.2">
      <c r="B267" s="2"/>
    </row>
    <row r="268" spans="2:17" x14ac:dyDescent="0.2">
      <c r="B268" s="2"/>
      <c r="Q268" s="2"/>
    </row>
    <row r="269" spans="2:17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7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x14ac:dyDescent="0.2">
      <c r="B272" s="2"/>
      <c r="Q272" s="2"/>
    </row>
    <row r="274" spans="2:17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x14ac:dyDescent="0.2">
      <c r="B275" s="2"/>
      <c r="Q275" s="2"/>
    </row>
    <row r="276" spans="2:17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x14ac:dyDescent="0.2">
      <c r="B280" s="2"/>
      <c r="Q280" s="2"/>
    </row>
    <row r="281" spans="2:17" x14ac:dyDescent="0.2">
      <c r="B281" s="2"/>
      <c r="Q281" s="2"/>
    </row>
    <row r="282" spans="2:17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x14ac:dyDescent="0.2">
      <c r="B285" s="2"/>
      <c r="Q285" s="2"/>
    </row>
    <row r="286" spans="2:17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x14ac:dyDescent="0.2">
      <c r="B287" s="2"/>
    </row>
    <row r="288" spans="2:17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x14ac:dyDescent="0.2">
      <c r="B291" s="2"/>
    </row>
    <row r="292" spans="2:17" x14ac:dyDescent="0.2">
      <c r="B292" s="2"/>
    </row>
    <row r="293" spans="2:17" x14ac:dyDescent="0.2">
      <c r="B293" s="2"/>
    </row>
    <row r="294" spans="2:17" x14ac:dyDescent="0.2">
      <c r="B294" s="2"/>
    </row>
    <row r="295" spans="2:17" x14ac:dyDescent="0.2">
      <c r="B295" s="2"/>
      <c r="Q295" s="2"/>
    </row>
    <row r="296" spans="2:17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 x14ac:dyDescent="0.2">
      <c r="B299" s="2"/>
    </row>
    <row r="300" spans="2:17" x14ac:dyDescent="0.2">
      <c r="B300" s="2"/>
    </row>
    <row r="301" spans="2:17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2:17" x14ac:dyDescent="0.2">
      <c r="B304" s="2"/>
    </row>
    <row r="305" spans="2:17" x14ac:dyDescent="0.2">
      <c r="B305" s="2"/>
    </row>
    <row r="306" spans="2:17" x14ac:dyDescent="0.2">
      <c r="B306" s="2"/>
    </row>
    <row r="307" spans="2:17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2:17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2:17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2:17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2:17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x14ac:dyDescent="0.2">
      <c r="B313" s="2"/>
    </row>
    <row r="314" spans="2:17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2:17" x14ac:dyDescent="0.2">
      <c r="B316" s="2"/>
    </row>
    <row r="317" spans="2:17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7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7" x14ac:dyDescent="0.2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7" x14ac:dyDescent="0.2">
      <c r="B320" s="2"/>
    </row>
    <row r="321" spans="2:17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2:17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5" spans="2:17" x14ac:dyDescent="0.2">
      <c r="B325" s="2"/>
      <c r="Q325" s="2"/>
    </row>
    <row r="326" spans="2:17" x14ac:dyDescent="0.2">
      <c r="B326" s="2"/>
    </row>
    <row r="327" spans="2:17" x14ac:dyDescent="0.2">
      <c r="B327" s="2"/>
    </row>
    <row r="328" spans="2:17" x14ac:dyDescent="0.2">
      <c r="B328" s="2"/>
    </row>
    <row r="330" spans="2:17" x14ac:dyDescent="0.2">
      <c r="B330" s="2"/>
    </row>
    <row r="331" spans="2:17" x14ac:dyDescent="0.2">
      <c r="B331" s="2"/>
    </row>
    <row r="332" spans="2:17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2:17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2:17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2:17" x14ac:dyDescent="0.2">
      <c r="B335" s="2"/>
    </row>
    <row r="336" spans="2:17" x14ac:dyDescent="0.2">
      <c r="B336" s="2"/>
    </row>
    <row r="337" spans="2:17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2:17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2:17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</sheetData>
  <mergeCells count="5">
    <mergeCell ref="C6:C8"/>
    <mergeCell ref="A1:Q1"/>
    <mergeCell ref="A2:Q2"/>
    <mergeCell ref="A4:Q4"/>
    <mergeCell ref="A5:Q5"/>
  </mergeCells>
  <pageMargins left="1.1023622047244095" right="0.11811023622047245" top="0.39370078740157483" bottom="0.31496062992125984" header="0.15748031496062992" footer="0.39370078740157483"/>
  <pageSetup paperSize="5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NOVIEMBRE</vt:lpstr>
      <vt:lpstr>'CONSOLIDADO NOVIEMBRE'!Títulos_a_imprimir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2017-12-07T20:02:27Z</cp:lastPrinted>
  <dcterms:created xsi:type="dcterms:W3CDTF">2017-12-07T19:03:58Z</dcterms:created>
  <dcterms:modified xsi:type="dcterms:W3CDTF">2017-12-07T20:02:35Z</dcterms:modified>
</cp:coreProperties>
</file>