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Presupuesto\Informes Ejecucion Presupuestaria 2016\"/>
    </mc:Choice>
  </mc:AlternateContent>
  <bookViews>
    <workbookView xWindow="0" yWindow="0" windowWidth="20490" windowHeight="7755"/>
  </bookViews>
  <sheets>
    <sheet name="PROG CONSOLIDADO (noviembre)" sheetId="1" r:id="rId1"/>
  </sheets>
  <definedNames>
    <definedName name="_xlnm.Print_Area" localSheetId="0">'PROG CONSOLIDADO (noviembre)'!$A$9:$Q$182</definedName>
    <definedName name="_xlnm.Print_Titles" localSheetId="0">'PROG CONSOLIDADO (noviembre)'!$1:$8</definedName>
  </definedNames>
  <calcPr calcId="152511"/>
</workbook>
</file>

<file path=xl/calcChain.xml><?xml version="1.0" encoding="utf-8"?>
<calcChain xmlns="http://schemas.openxmlformats.org/spreadsheetml/2006/main">
  <c r="P182" i="1" l="1"/>
  <c r="P181" i="1" s="1"/>
  <c r="D182" i="1"/>
  <c r="O181" i="1"/>
  <c r="N181" i="1"/>
  <c r="M181" i="1"/>
  <c r="L181" i="1"/>
  <c r="K181" i="1"/>
  <c r="J181" i="1"/>
  <c r="I181" i="1"/>
  <c r="H181" i="1"/>
  <c r="G181" i="1"/>
  <c r="F181" i="1"/>
  <c r="E181" i="1"/>
  <c r="B181" i="1"/>
  <c r="D181" i="1" s="1"/>
  <c r="P180" i="1"/>
  <c r="D180" i="1"/>
  <c r="Q180" i="1" s="1"/>
  <c r="P179" i="1"/>
  <c r="D179" i="1"/>
  <c r="Q179" i="1" s="1"/>
  <c r="O178" i="1"/>
  <c r="N178" i="1"/>
  <c r="M178" i="1"/>
  <c r="L178" i="1"/>
  <c r="K178" i="1"/>
  <c r="J178" i="1"/>
  <c r="I178" i="1"/>
  <c r="H178" i="1"/>
  <c r="G178" i="1"/>
  <c r="F178" i="1"/>
  <c r="E178" i="1"/>
  <c r="C178" i="1"/>
  <c r="B178" i="1"/>
  <c r="P177" i="1"/>
  <c r="D177" i="1"/>
  <c r="P176" i="1"/>
  <c r="D176" i="1"/>
  <c r="O175" i="1"/>
  <c r="O168" i="1" s="1"/>
  <c r="N175" i="1"/>
  <c r="M175" i="1"/>
  <c r="L175" i="1"/>
  <c r="K175" i="1"/>
  <c r="K168" i="1" s="1"/>
  <c r="J175" i="1"/>
  <c r="I175" i="1"/>
  <c r="H175" i="1"/>
  <c r="G175" i="1"/>
  <c r="G168" i="1" s="1"/>
  <c r="F175" i="1"/>
  <c r="E175" i="1"/>
  <c r="D175" i="1"/>
  <c r="C175" i="1"/>
  <c r="B175" i="1"/>
  <c r="P174" i="1"/>
  <c r="D174" i="1"/>
  <c r="P173" i="1"/>
  <c r="P172" i="1" s="1"/>
  <c r="D173" i="1"/>
  <c r="N172" i="1"/>
  <c r="M172" i="1"/>
  <c r="L172" i="1"/>
  <c r="K172" i="1"/>
  <c r="J172" i="1"/>
  <c r="I172" i="1"/>
  <c r="H172" i="1"/>
  <c r="G172" i="1"/>
  <c r="F172" i="1"/>
  <c r="E172" i="1"/>
  <c r="C172" i="1"/>
  <c r="C168" i="1" s="1"/>
  <c r="B172" i="1"/>
  <c r="P171" i="1"/>
  <c r="D171" i="1"/>
  <c r="P170" i="1"/>
  <c r="D170" i="1"/>
  <c r="N169" i="1"/>
  <c r="N168" i="1" s="1"/>
  <c r="M169" i="1"/>
  <c r="L169" i="1"/>
  <c r="K169" i="1"/>
  <c r="J169" i="1"/>
  <c r="J168" i="1" s="1"/>
  <c r="I169" i="1"/>
  <c r="H169" i="1"/>
  <c r="H168" i="1" s="1"/>
  <c r="G169" i="1"/>
  <c r="F169" i="1"/>
  <c r="E169" i="1"/>
  <c r="D169" i="1"/>
  <c r="C169" i="1"/>
  <c r="B169" i="1"/>
  <c r="B168" i="1" s="1"/>
  <c r="L168" i="1"/>
  <c r="F168" i="1"/>
  <c r="P167" i="1"/>
  <c r="D167" i="1"/>
  <c r="P166" i="1"/>
  <c r="D166" i="1"/>
  <c r="P165" i="1"/>
  <c r="D165" i="1"/>
  <c r="P164" i="1"/>
  <c r="D164" i="1"/>
  <c r="P163" i="1"/>
  <c r="D163" i="1"/>
  <c r="O162" i="1"/>
  <c r="N162" i="1"/>
  <c r="M162" i="1"/>
  <c r="L162" i="1"/>
  <c r="K162" i="1"/>
  <c r="J162" i="1"/>
  <c r="I162" i="1"/>
  <c r="H162" i="1"/>
  <c r="G162" i="1"/>
  <c r="F162" i="1"/>
  <c r="E162" i="1"/>
  <c r="C162" i="1"/>
  <c r="B162" i="1"/>
  <c r="P161" i="1"/>
  <c r="D161" i="1"/>
  <c r="Q161" i="1" s="1"/>
  <c r="P160" i="1"/>
  <c r="D160" i="1"/>
  <c r="Q160" i="1" s="1"/>
  <c r="P159" i="1"/>
  <c r="D159" i="1"/>
  <c r="Q159" i="1" s="1"/>
  <c r="P158" i="1"/>
  <c r="D158" i="1"/>
  <c r="Q158" i="1" s="1"/>
  <c r="P157" i="1"/>
  <c r="D157" i="1"/>
  <c r="Q157" i="1" s="1"/>
  <c r="P156" i="1"/>
  <c r="D156" i="1"/>
  <c r="Q156" i="1" s="1"/>
  <c r="P155" i="1"/>
  <c r="D155" i="1"/>
  <c r="Q155" i="1" s="1"/>
  <c r="P154" i="1"/>
  <c r="D154" i="1"/>
  <c r="Q154" i="1" s="1"/>
  <c r="P153" i="1"/>
  <c r="D153" i="1"/>
  <c r="Q153" i="1" s="1"/>
  <c r="P152" i="1"/>
  <c r="D152" i="1"/>
  <c r="Q152" i="1" s="1"/>
  <c r="P151" i="1"/>
  <c r="D151" i="1"/>
  <c r="Q151" i="1" s="1"/>
  <c r="P150" i="1"/>
  <c r="D150" i="1"/>
  <c r="Q150" i="1" s="1"/>
  <c r="P149" i="1"/>
  <c r="D149" i="1"/>
  <c r="Q149" i="1" s="1"/>
  <c r="P148" i="1"/>
  <c r="D148" i="1"/>
  <c r="Q148" i="1" s="1"/>
  <c r="P147" i="1"/>
  <c r="D147" i="1"/>
  <c r="Q147" i="1" s="1"/>
  <c r="P146" i="1"/>
  <c r="D146" i="1"/>
  <c r="Q146" i="1" s="1"/>
  <c r="P145" i="1"/>
  <c r="D145" i="1"/>
  <c r="Q145" i="1" s="1"/>
  <c r="P144" i="1"/>
  <c r="D144" i="1"/>
  <c r="Q144" i="1" s="1"/>
  <c r="P143" i="1"/>
  <c r="D143" i="1"/>
  <c r="Q143" i="1" s="1"/>
  <c r="P142" i="1"/>
  <c r="D142" i="1"/>
  <c r="Q142" i="1" s="1"/>
  <c r="P141" i="1"/>
  <c r="D141" i="1"/>
  <c r="Q141" i="1" s="1"/>
  <c r="P140" i="1"/>
  <c r="D140" i="1"/>
  <c r="Q140" i="1" s="1"/>
  <c r="P139" i="1"/>
  <c r="D139" i="1"/>
  <c r="Q139" i="1" s="1"/>
  <c r="P138" i="1"/>
  <c r="O138" i="1"/>
  <c r="N138" i="1"/>
  <c r="M138" i="1"/>
  <c r="L138" i="1"/>
  <c r="K138" i="1"/>
  <c r="K132" i="1" s="1"/>
  <c r="J138" i="1"/>
  <c r="I138" i="1"/>
  <c r="H138" i="1"/>
  <c r="G138" i="1"/>
  <c r="G132" i="1" s="1"/>
  <c r="F138" i="1"/>
  <c r="E138" i="1"/>
  <c r="E132" i="1" s="1"/>
  <c r="C138" i="1"/>
  <c r="B138" i="1"/>
  <c r="P137" i="1"/>
  <c r="D137" i="1"/>
  <c r="Q137" i="1" s="1"/>
  <c r="P136" i="1"/>
  <c r="D136" i="1"/>
  <c r="P135" i="1"/>
  <c r="D135" i="1"/>
  <c r="Q135" i="1" s="1"/>
  <c r="P134" i="1"/>
  <c r="P133" i="1" s="1"/>
  <c r="P132" i="1" s="1"/>
  <c r="D134" i="1"/>
  <c r="O133" i="1"/>
  <c r="N133" i="1"/>
  <c r="N132" i="1" s="1"/>
  <c r="M133" i="1"/>
  <c r="L133" i="1"/>
  <c r="K133" i="1"/>
  <c r="J133" i="1"/>
  <c r="J132" i="1" s="1"/>
  <c r="I133" i="1"/>
  <c r="H133" i="1"/>
  <c r="G133" i="1"/>
  <c r="F133" i="1"/>
  <c r="F132" i="1" s="1"/>
  <c r="E133" i="1"/>
  <c r="C133" i="1"/>
  <c r="C132" i="1" s="1"/>
  <c r="B133" i="1"/>
  <c r="M132" i="1"/>
  <c r="I132" i="1"/>
  <c r="P131" i="1"/>
  <c r="D131" i="1"/>
  <c r="P130" i="1"/>
  <c r="D130" i="1"/>
  <c r="P129" i="1"/>
  <c r="D129" i="1"/>
  <c r="P128" i="1"/>
  <c r="D128" i="1"/>
  <c r="P127" i="1"/>
  <c r="D127" i="1"/>
  <c r="P126" i="1"/>
  <c r="D126" i="1"/>
  <c r="P125" i="1"/>
  <c r="D125" i="1"/>
  <c r="P124" i="1"/>
  <c r="D124" i="1"/>
  <c r="P123" i="1"/>
  <c r="D123" i="1"/>
  <c r="P122" i="1"/>
  <c r="D122" i="1"/>
  <c r="P121" i="1"/>
  <c r="D121" i="1"/>
  <c r="P120" i="1"/>
  <c r="D120" i="1"/>
  <c r="P119" i="1"/>
  <c r="D119" i="1"/>
  <c r="P118" i="1"/>
  <c r="P117" i="1" s="1"/>
  <c r="D118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D116" i="1"/>
  <c r="Q116" i="1" s="1"/>
  <c r="P115" i="1"/>
  <c r="D115" i="1"/>
  <c r="Q115" i="1" s="1"/>
  <c r="P114" i="1"/>
  <c r="D114" i="1"/>
  <c r="Q114" i="1" s="1"/>
  <c r="P113" i="1"/>
  <c r="D113" i="1"/>
  <c r="Q113" i="1" s="1"/>
  <c r="P112" i="1"/>
  <c r="D112" i="1"/>
  <c r="Q112" i="1" s="1"/>
  <c r="P111" i="1"/>
  <c r="D111" i="1"/>
  <c r="Q111" i="1" s="1"/>
  <c r="P110" i="1"/>
  <c r="D110" i="1"/>
  <c r="Q110" i="1" s="1"/>
  <c r="P109" i="1"/>
  <c r="D109" i="1"/>
  <c r="Q109" i="1" s="1"/>
  <c r="P108" i="1"/>
  <c r="D108" i="1"/>
  <c r="Q108" i="1" s="1"/>
  <c r="P107" i="1"/>
  <c r="D107" i="1"/>
  <c r="Q107" i="1" s="1"/>
  <c r="P106" i="1"/>
  <c r="D106" i="1"/>
  <c r="Q106" i="1" s="1"/>
  <c r="P105" i="1"/>
  <c r="D105" i="1"/>
  <c r="Q105" i="1" s="1"/>
  <c r="P104" i="1"/>
  <c r="D104" i="1"/>
  <c r="Q104" i="1" s="1"/>
  <c r="P103" i="1"/>
  <c r="D103" i="1"/>
  <c r="Q103" i="1" s="1"/>
  <c r="P102" i="1"/>
  <c r="D102" i="1"/>
  <c r="Q102" i="1" s="1"/>
  <c r="P101" i="1"/>
  <c r="D101" i="1"/>
  <c r="Q101" i="1" s="1"/>
  <c r="P100" i="1"/>
  <c r="D100" i="1"/>
  <c r="Q100" i="1" s="1"/>
  <c r="P99" i="1"/>
  <c r="D99" i="1"/>
  <c r="Q99" i="1" s="1"/>
  <c r="P98" i="1"/>
  <c r="D98" i="1"/>
  <c r="Q98" i="1" s="1"/>
  <c r="P97" i="1"/>
  <c r="D97" i="1"/>
  <c r="Q97" i="1" s="1"/>
  <c r="P96" i="1"/>
  <c r="D96" i="1"/>
  <c r="Q96" i="1" s="1"/>
  <c r="P95" i="1"/>
  <c r="D95" i="1"/>
  <c r="Q95" i="1" s="1"/>
  <c r="P94" i="1"/>
  <c r="D94" i="1"/>
  <c r="Q94" i="1" s="1"/>
  <c r="P93" i="1"/>
  <c r="D93" i="1"/>
  <c r="Q93" i="1" s="1"/>
  <c r="P92" i="1"/>
  <c r="D92" i="1"/>
  <c r="Q92" i="1" s="1"/>
  <c r="P91" i="1"/>
  <c r="D91" i="1"/>
  <c r="Q91" i="1" s="1"/>
  <c r="P90" i="1"/>
  <c r="D90" i="1"/>
  <c r="Q90" i="1" s="1"/>
  <c r="P89" i="1"/>
  <c r="D89" i="1"/>
  <c r="Q89" i="1" s="1"/>
  <c r="P88" i="1"/>
  <c r="D88" i="1"/>
  <c r="Q88" i="1" s="1"/>
  <c r="P87" i="1"/>
  <c r="D87" i="1"/>
  <c r="Q87" i="1" s="1"/>
  <c r="P86" i="1"/>
  <c r="D86" i="1"/>
  <c r="Q86" i="1" s="1"/>
  <c r="P85" i="1"/>
  <c r="D85" i="1"/>
  <c r="Q85" i="1" s="1"/>
  <c r="P84" i="1"/>
  <c r="D84" i="1"/>
  <c r="Q84" i="1" s="1"/>
  <c r="P83" i="1"/>
  <c r="D83" i="1"/>
  <c r="Q83" i="1" s="1"/>
  <c r="P82" i="1"/>
  <c r="D82" i="1"/>
  <c r="Q82" i="1" s="1"/>
  <c r="P81" i="1"/>
  <c r="D81" i="1"/>
  <c r="Q81" i="1" s="1"/>
  <c r="P80" i="1"/>
  <c r="D80" i="1"/>
  <c r="Q80" i="1" s="1"/>
  <c r="P79" i="1"/>
  <c r="D79" i="1"/>
  <c r="Q79" i="1" s="1"/>
  <c r="P78" i="1"/>
  <c r="D78" i="1"/>
  <c r="Q78" i="1" s="1"/>
  <c r="P77" i="1"/>
  <c r="D77" i="1"/>
  <c r="Q77" i="1" s="1"/>
  <c r="P76" i="1"/>
  <c r="D76" i="1"/>
  <c r="Q76" i="1" s="1"/>
  <c r="P75" i="1"/>
  <c r="D75" i="1"/>
  <c r="Q75" i="1" s="1"/>
  <c r="P74" i="1"/>
  <c r="D74" i="1"/>
  <c r="Q74" i="1" s="1"/>
  <c r="P73" i="1"/>
  <c r="D73" i="1"/>
  <c r="Q73" i="1" s="1"/>
  <c r="P72" i="1"/>
  <c r="O72" i="1"/>
  <c r="N72" i="1"/>
  <c r="M72" i="1"/>
  <c r="L72" i="1"/>
  <c r="K72" i="1"/>
  <c r="J72" i="1"/>
  <c r="I72" i="1"/>
  <c r="H72" i="1"/>
  <c r="G72" i="1"/>
  <c r="F72" i="1"/>
  <c r="E72" i="1"/>
  <c r="C72" i="1"/>
  <c r="B72" i="1"/>
  <c r="P71" i="1"/>
  <c r="D71" i="1"/>
  <c r="Q71" i="1" s="1"/>
  <c r="P70" i="1"/>
  <c r="D70" i="1"/>
  <c r="P69" i="1"/>
  <c r="D69" i="1"/>
  <c r="Q69" i="1" s="1"/>
  <c r="P68" i="1"/>
  <c r="D68" i="1"/>
  <c r="P67" i="1"/>
  <c r="D67" i="1"/>
  <c r="Q67" i="1" s="1"/>
  <c r="P66" i="1"/>
  <c r="D66" i="1"/>
  <c r="P65" i="1"/>
  <c r="D65" i="1"/>
  <c r="Q65" i="1" s="1"/>
  <c r="P64" i="1"/>
  <c r="D64" i="1"/>
  <c r="P63" i="1"/>
  <c r="D63" i="1"/>
  <c r="Q63" i="1" s="1"/>
  <c r="P62" i="1"/>
  <c r="D62" i="1"/>
  <c r="P61" i="1"/>
  <c r="D61" i="1"/>
  <c r="Q61" i="1" s="1"/>
  <c r="P60" i="1"/>
  <c r="D60" i="1"/>
  <c r="P59" i="1"/>
  <c r="D59" i="1"/>
  <c r="Q59" i="1" s="1"/>
  <c r="P58" i="1"/>
  <c r="D58" i="1"/>
  <c r="P57" i="1"/>
  <c r="D57" i="1"/>
  <c r="Q57" i="1" s="1"/>
  <c r="P56" i="1"/>
  <c r="D56" i="1"/>
  <c r="P55" i="1"/>
  <c r="D55" i="1"/>
  <c r="Q55" i="1" s="1"/>
  <c r="P54" i="1"/>
  <c r="D54" i="1"/>
  <c r="P53" i="1"/>
  <c r="D53" i="1"/>
  <c r="Q53" i="1" s="1"/>
  <c r="P52" i="1"/>
  <c r="D52" i="1"/>
  <c r="P51" i="1"/>
  <c r="D51" i="1"/>
  <c r="Q51" i="1" s="1"/>
  <c r="P50" i="1"/>
  <c r="D50" i="1"/>
  <c r="P49" i="1"/>
  <c r="D49" i="1"/>
  <c r="Q49" i="1" s="1"/>
  <c r="P48" i="1"/>
  <c r="D48" i="1"/>
  <c r="P47" i="1"/>
  <c r="D47" i="1"/>
  <c r="Q47" i="1" s="1"/>
  <c r="P46" i="1"/>
  <c r="D46" i="1"/>
  <c r="P45" i="1"/>
  <c r="D45" i="1"/>
  <c r="Q45" i="1" s="1"/>
  <c r="P44" i="1"/>
  <c r="D44" i="1"/>
  <c r="P43" i="1"/>
  <c r="D43" i="1"/>
  <c r="Q43" i="1" s="1"/>
  <c r="P42" i="1"/>
  <c r="D42" i="1"/>
  <c r="P41" i="1"/>
  <c r="D41" i="1"/>
  <c r="Q41" i="1" s="1"/>
  <c r="P40" i="1"/>
  <c r="D40" i="1"/>
  <c r="P39" i="1"/>
  <c r="D39" i="1"/>
  <c r="Q39" i="1" s="1"/>
  <c r="P38" i="1"/>
  <c r="D38" i="1"/>
  <c r="P37" i="1"/>
  <c r="D37" i="1"/>
  <c r="Q37" i="1" s="1"/>
  <c r="P36" i="1"/>
  <c r="D36" i="1"/>
  <c r="P35" i="1"/>
  <c r="D35" i="1"/>
  <c r="Q35" i="1" s="1"/>
  <c r="P34" i="1"/>
  <c r="D34" i="1"/>
  <c r="P33" i="1"/>
  <c r="D33" i="1"/>
  <c r="Q33" i="1" s="1"/>
  <c r="P32" i="1"/>
  <c r="D32" i="1"/>
  <c r="P31" i="1"/>
  <c r="D31" i="1"/>
  <c r="Q31" i="1" s="1"/>
  <c r="P30" i="1"/>
  <c r="D30" i="1"/>
  <c r="P29" i="1"/>
  <c r="D29" i="1"/>
  <c r="Q29" i="1" s="1"/>
  <c r="P28" i="1"/>
  <c r="P27" i="1" s="1"/>
  <c r="D28" i="1"/>
  <c r="O27" i="1"/>
  <c r="N27" i="1"/>
  <c r="M27" i="1"/>
  <c r="L27" i="1"/>
  <c r="K27" i="1"/>
  <c r="J27" i="1"/>
  <c r="I27" i="1"/>
  <c r="H27" i="1"/>
  <c r="G27" i="1"/>
  <c r="F27" i="1"/>
  <c r="E27" i="1"/>
  <c r="C27" i="1"/>
  <c r="B27" i="1"/>
  <c r="P26" i="1"/>
  <c r="D26" i="1"/>
  <c r="P25" i="1"/>
  <c r="D25" i="1"/>
  <c r="P24" i="1"/>
  <c r="D24" i="1"/>
  <c r="P23" i="1"/>
  <c r="D23" i="1"/>
  <c r="P22" i="1"/>
  <c r="D22" i="1"/>
  <c r="P21" i="1"/>
  <c r="D21" i="1"/>
  <c r="P20" i="1"/>
  <c r="D20" i="1"/>
  <c r="P19" i="1"/>
  <c r="D19" i="1"/>
  <c r="P18" i="1"/>
  <c r="D18" i="1"/>
  <c r="P17" i="1"/>
  <c r="D17" i="1"/>
  <c r="P16" i="1"/>
  <c r="D16" i="1"/>
  <c r="P15" i="1"/>
  <c r="D15" i="1"/>
  <c r="P14" i="1"/>
  <c r="D14" i="1"/>
  <c r="P13" i="1"/>
  <c r="D13" i="1"/>
  <c r="P12" i="1"/>
  <c r="D12" i="1"/>
  <c r="O11" i="1"/>
  <c r="O10" i="1" s="1"/>
  <c r="N11" i="1"/>
  <c r="M11" i="1"/>
  <c r="M10" i="1" s="1"/>
  <c r="L11" i="1"/>
  <c r="K11" i="1"/>
  <c r="K10" i="1" s="1"/>
  <c r="J11" i="1"/>
  <c r="I11" i="1"/>
  <c r="I10" i="1" s="1"/>
  <c r="H11" i="1"/>
  <c r="G11" i="1"/>
  <c r="G10" i="1" s="1"/>
  <c r="F11" i="1"/>
  <c r="E11" i="1"/>
  <c r="E10" i="1" s="1"/>
  <c r="C11" i="1"/>
  <c r="B11" i="1"/>
  <c r="B10" i="1" s="1"/>
  <c r="L10" i="1"/>
  <c r="H10" i="1"/>
  <c r="I9" i="1" l="1"/>
  <c r="F10" i="1"/>
  <c r="F9" i="1" s="1"/>
  <c r="J10" i="1"/>
  <c r="N10" i="1"/>
  <c r="Q13" i="1"/>
  <c r="Q15" i="1"/>
  <c r="Q17" i="1"/>
  <c r="Q19" i="1"/>
  <c r="Q21" i="1"/>
  <c r="Q23" i="1"/>
  <c r="Q25" i="1"/>
  <c r="I168" i="1"/>
  <c r="M168" i="1"/>
  <c r="M9" i="1" s="1"/>
  <c r="Q171" i="1"/>
  <c r="Q174" i="1"/>
  <c r="Q176" i="1"/>
  <c r="D178" i="1"/>
  <c r="G9" i="1"/>
  <c r="K9" i="1"/>
  <c r="P162" i="1"/>
  <c r="C10" i="1"/>
  <c r="C9" i="1" s="1"/>
  <c r="Q12" i="1"/>
  <c r="Q14" i="1"/>
  <c r="Q16" i="1"/>
  <c r="Q18" i="1"/>
  <c r="Q20" i="1"/>
  <c r="Q22" i="1"/>
  <c r="Q24" i="1"/>
  <c r="Q118" i="1"/>
  <c r="Q120" i="1"/>
  <c r="Q122" i="1"/>
  <c r="Q124" i="1"/>
  <c r="Q126" i="1"/>
  <c r="Q128" i="1"/>
  <c r="Q130" i="1"/>
  <c r="B132" i="1"/>
  <c r="B9" i="1" s="1"/>
  <c r="O132" i="1"/>
  <c r="O9" i="1" s="1"/>
  <c r="Q164" i="1"/>
  <c r="Q166" i="1"/>
  <c r="J9" i="1"/>
  <c r="N9" i="1"/>
  <c r="D72" i="1"/>
  <c r="D138" i="1"/>
  <c r="D11" i="1"/>
  <c r="D27" i="1"/>
  <c r="Q72" i="1"/>
  <c r="D133" i="1"/>
  <c r="D132" i="1" s="1"/>
  <c r="H132" i="1"/>
  <c r="H9" i="1" s="1"/>
  <c r="L132" i="1"/>
  <c r="L9" i="1" s="1"/>
  <c r="Q138" i="1"/>
  <c r="D162" i="1"/>
  <c r="P169" i="1"/>
  <c r="E168" i="1"/>
  <c r="E9" i="1" s="1"/>
  <c r="P11" i="1"/>
  <c r="P10" i="1" s="1"/>
  <c r="Q28" i="1"/>
  <c r="Q30" i="1"/>
  <c r="Q32" i="1"/>
  <c r="Q34" i="1"/>
  <c r="Q36" i="1"/>
  <c r="Q38" i="1"/>
  <c r="Q40" i="1"/>
  <c r="Q42" i="1"/>
  <c r="Q44" i="1"/>
  <c r="Q46" i="1"/>
  <c r="Q48" i="1"/>
  <c r="Q50" i="1"/>
  <c r="Q52" i="1"/>
  <c r="Q54" i="1"/>
  <c r="Q56" i="1"/>
  <c r="Q58" i="1"/>
  <c r="Q60" i="1"/>
  <c r="Q62" i="1"/>
  <c r="Q64" i="1"/>
  <c r="Q66" i="1"/>
  <c r="Q68" i="1"/>
  <c r="Q70" i="1"/>
  <c r="P175" i="1"/>
  <c r="Q175" i="1" s="1"/>
  <c r="Q182" i="1"/>
  <c r="Q119" i="1"/>
  <c r="Q121" i="1"/>
  <c r="Q123" i="1"/>
  <c r="Q125" i="1"/>
  <c r="Q127" i="1"/>
  <c r="Q129" i="1"/>
  <c r="Q131" i="1"/>
  <c r="Q134" i="1"/>
  <c r="Q136" i="1"/>
  <c r="Q163" i="1"/>
  <c r="Q165" i="1"/>
  <c r="Q167" i="1"/>
  <c r="Q170" i="1"/>
  <c r="Q169" i="1" s="1"/>
  <c r="D172" i="1"/>
  <c r="D168" i="1" s="1"/>
  <c r="Q173" i="1"/>
  <c r="Q172" i="1" s="1"/>
  <c r="Q177" i="1"/>
  <c r="P178" i="1"/>
  <c r="Q178" i="1" s="1"/>
  <c r="Q26" i="1"/>
  <c r="Q181" i="1"/>
  <c r="Q11" i="1" l="1"/>
  <c r="Q162" i="1"/>
  <c r="Q117" i="1"/>
  <c r="Q168" i="1"/>
  <c r="Q133" i="1"/>
  <c r="Q132" i="1" s="1"/>
  <c r="P168" i="1"/>
  <c r="P9" i="1" s="1"/>
  <c r="D10" i="1"/>
  <c r="D9" i="1" s="1"/>
  <c r="Q27" i="1"/>
  <c r="Q10" i="1" s="1"/>
  <c r="Q9" i="1" s="1"/>
</calcChain>
</file>

<file path=xl/sharedStrings.xml><?xml version="1.0" encoding="utf-8"?>
<sst xmlns="http://schemas.openxmlformats.org/spreadsheetml/2006/main" count="202" uniqueCount="200">
  <si>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</si>
  <si>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</si>
  <si>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</si>
  <si>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</si>
  <si>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</si>
  <si>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</si>
  <si>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</si>
  <si>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</si>
  <si>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</si>
  <si>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</si>
  <si>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</si>
  <si>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</si>
  <si>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</si>
  <si>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</si>
  <si>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</si>
  <si>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</si>
  <si>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</si>
  <si>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</si>
  <si>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</si>
  <si>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</si>
  <si>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</si>
  <si>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</si>
  <si>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</si>
  <si>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</si>
  <si>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</si>
  <si>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</si>
  <si>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</si>
  <si>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</si>
  <si>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</si>
  <si>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2.1.1.2.06-Remuneraciones al personal con carácter transitorio (Jornales)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</si>
  <si>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</si>
  <si>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</si>
  <si>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</si>
  <si>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</si>
  <si>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2.1.2.2.03-Pago de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</si>
  <si>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</si>
  <si>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</si>
  <si>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</si>
  <si>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</si>
  <si>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</si>
  <si>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</si>
  <si>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</si>
  <si>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</si>
  <si>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</si>
  <si>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</si>
  <si>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</si>
  <si>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</si>
  <si>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</si>
  <si>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</si>
  <si>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</si>
  <si>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</si>
  <si>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</si>
  <si>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2.2.3.1.01 -Viáticos fuera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</si>
  <si>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</si>
  <si>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</si>
  <si>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</si>
  <si>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</si>
  <si>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</si>
  <si>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2.2.5.3.01-Alquiler de equipos de comunicación</t>
  </si>
  <si>
    <t>2.2.5.3.04-Alquiler de equipos de oficina y muebles</t>
  </si>
  <si>
    <t>2.2.5.4.01-Alquileres de equipos de transporte, tracción y elevación</t>
  </si>
  <si>
    <t>2.2.5.6.01-Alquileres de terrenos</t>
  </si>
  <si>
    <t>2.2.5.7.01-Alquiles de equipos de construcción y movimiento de tierras</t>
  </si>
  <si>
    <t>2.2.5.8.01-Otros alquileres</t>
  </si>
  <si>
    <t>2.2.6.1.01-Seguros de bienes inmuebles e infraestructura</t>
  </si>
  <si>
    <t>2.2.6.2.01-Seguros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</si>
  <si>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</si>
  <si>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</si>
  <si>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</si>
  <si>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</si>
  <si>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2.2.7.1.03-Limpiezas, desmalezamiento de tierras y terrenos</t>
  </si>
  <si>
    <t>2.2.7.1.06-Instalaciones electricas</t>
  </si>
  <si>
    <t>2.2.7.2.01-Mantenimiento y reparación de muebles y equipos de oficina</t>
  </si>
  <si>
    <t>2.2.7.2.01-Mantenimiento y reparación de equipos para computación</t>
  </si>
  <si>
    <t>2.2.7.2.03-Mantenimiento y reparación equipos educacional</t>
  </si>
  <si>
    <t>2.2.7.2.04-Mantenimiento y reparación de equipos sanitarios y de laboratorio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</si>
  <si>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</si>
  <si>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</si>
  <si>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</si>
  <si>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</si>
  <si>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</si>
  <si>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2.2.8.7.02-Servicios jurídicos</t>
  </si>
  <si>
    <t>2.2.8.7.04-Servicios de capacitación</t>
  </si>
  <si>
    <t>2.2.8.7.05-Servicios de informóatica y sistemas computarizados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</si>
  <si>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</si>
  <si>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</si>
  <si>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</si>
  <si>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</si>
  <si>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</si>
  <si>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</si>
  <si>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</si>
  <si>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</si>
  <si>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</si>
  <si>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2.3.2.1.01-Hilados y telas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</si>
  <si>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</si>
  <si>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</si>
  <si>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</si>
  <si>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</si>
  <si>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</si>
  <si>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</si>
  <si>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</si>
  <si>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2.3.5.3.01-Llantas y neumáaticos</t>
  </si>
  <si>
    <t>2.3.5.4.01-Artículos de caucho</t>
  </si>
  <si>
    <t>2.3.5.5.01-Artículos de plásticos</t>
  </si>
  <si>
    <t>2.3.6.1.01-Productos de cemento</t>
  </si>
  <si>
    <t>2.3.6.1.05-Productos de arcillas y derivados</t>
  </si>
  <si>
    <t>2.3.6.2.01-Productos de vidrio</t>
  </si>
  <si>
    <t>2.3.6.3.01-Productos ferrosos</t>
  </si>
  <si>
    <t>2.3.6.2.01-Productos no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</si>
  <si>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</si>
  <si>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</si>
  <si>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</si>
  <si>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</si>
  <si>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</si>
  <si>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2.3.6.4.05-Piedra, arcilla y sus derivados</t>
  </si>
  <si>
    <t>2.3.6.4.07-Otros minerales</t>
  </si>
  <si>
    <t>2.3.7.1.01-Gasolina</t>
  </si>
  <si>
    <t>2.3.7.1.02-Gasoil</t>
  </si>
  <si>
    <t>2.3.7.1.05-Aceites y grasas</t>
  </si>
  <si>
    <t>2.3.7.1.06-lubricantes</t>
  </si>
  <si>
    <t>2.3.7.2.01-Productos explosivos y pirotécnia</t>
  </si>
  <si>
    <t>2.3.7.2.03-Productos químicos de uso personal</t>
  </si>
  <si>
    <t>2.3.7.2.04-Abonos y fertilizantes</t>
  </si>
  <si>
    <t>2.3.7.2.05-Insecticidas, fumigantes y otros</t>
  </si>
  <si>
    <t>2.3.7.2.06-Pinturas, lacas, barnices y diluyentes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</si>
  <si>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</si>
  <si>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</si>
  <si>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</si>
  <si>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</si>
  <si>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</si>
  <si>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</si>
  <si>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</si>
  <si>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</si>
  <si>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</si>
  <si>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</si>
  <si>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</si>
  <si>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</si>
  <si>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</si>
  <si>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</si>
  <si>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</si>
  <si>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</si>
  <si>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</si>
  <si>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</si>
  <si>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</si>
  <si>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</si>
  <si>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</si>
  <si>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</si>
  <si>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</si>
  <si>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2.5.2.2.01-CONSEJO DOMINICANO DEL CAFÉ (CODOCAFE)</t>
  </si>
  <si>
    <t>2.5.2.2.01-FONDO ESPECIAL PARA EL DESARROLLO AGROP. (FEDA)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</si>
  <si>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</si>
  <si>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</si>
  <si>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</si>
  <si>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</si>
  <si>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</si>
  <si>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</si>
  <si>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</si>
  <si>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2.6.2.3.01-Camara fotográficas y de video</t>
  </si>
  <si>
    <t>2.6.3.1.01-Equipo médico y de laboratorio</t>
  </si>
  <si>
    <t>2.6.4.1.01-Automóviles y camiones</t>
  </si>
  <si>
    <t>2.6.4.7.01-Equipo de elevación</t>
  </si>
  <si>
    <t>2.6.4.8.01-Otros equipos de transporte</t>
  </si>
  <si>
    <t>2.6.5.1.01-Maquinarias y equipo agropecuario</t>
  </si>
  <si>
    <t>2.6.5.2.01-Maquinaria y equipo industrial</t>
  </si>
  <si>
    <t>2.6.5.3.01-Maquinaria y equipo de construcción</t>
  </si>
  <si>
    <t>2.6.5.4.01-Sistemas de aire acondicionado, calefacción y refrigeración ind. Y comercial</t>
  </si>
  <si>
    <t>2.6.5.5.01-Equipo de telecomunicaciónes y señalamiento</t>
  </si>
  <si>
    <t>2.6.8.3.01-Programas de informática</t>
  </si>
  <si>
    <t>2.6.5.6.01-Equipo de generación eléctric, aparatos y accesorios eléctricos</t>
  </si>
  <si>
    <t>2.6.6.2.01-Equipo de seguridad</t>
  </si>
  <si>
    <t>2.6.9.2.01-Edificios no residenciales</t>
  </si>
  <si>
    <t>2.6.9.9.01-Otras estructuras y objetos de valor</t>
  </si>
  <si>
    <t>2.7.1.1.01-Obras para edificación residencial (viviendas)</t>
  </si>
  <si>
    <t>2.7.1.2.01-Obras para edificaciones no residencial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</si>
  <si>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</si>
  <si>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</si>
  <si>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</si>
  <si>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</si>
  <si>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</si>
  <si>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FONDO PRESIDENCIALES (INTABACO)</t>
  </si>
  <si>
    <t>FONDO PRESIDENCIALES (IDECOOP)</t>
  </si>
  <si>
    <t>FONDO PRESIDENCIALES (IAD)</t>
  </si>
  <si>
    <t>D) PROYECTOS EN EJECUCION</t>
  </si>
  <si>
    <t>MEJORAM. DE LA SANIDAD E INOC. AGROALIM. EN LA REP.DOM. (PATCA III)</t>
  </si>
  <si>
    <t xml:space="preserve">  F-0100 - RECURSOS NACIONALES   (PATCA III)</t>
  </si>
  <si>
    <t xml:space="preserve">  F-0800 - RECURSOS EXTERNOS   (PATCA III)</t>
  </si>
  <si>
    <t>CONST. DE SISTEMA DE PROD.P/RECONVERSION DE SAN JUAN DE LA MAGUANA</t>
  </si>
  <si>
    <t xml:space="preserve">  F-0100 - RECURSOS NACIONALES   RECONVERSION SAN JUAN DE LA MAGUANA</t>
  </si>
  <si>
    <t xml:space="preserve">        RECURSOS EXTERNOS  </t>
  </si>
  <si>
    <t>MEJORAM. DE APOYO A LA INNOV. TECNOLOGICA AGROPEC. EN LA REP.DOM. PATCA II</t>
  </si>
  <si>
    <t xml:space="preserve">    F-0100  RECURSOS NACIONALES (PATCA II)</t>
  </si>
  <si>
    <t xml:space="preserve">    F-0800  RECURSOS EXTERNOS (PATCA II)</t>
  </si>
  <si>
    <t>E) RECURSOS EXTERNOS</t>
  </si>
  <si>
    <t>2.5.1.2.01-6027-PLAN SIERRA (CREDITO EXTERNOS)</t>
  </si>
  <si>
    <t>INSTITUTO AGRARIO DOMINICANO</t>
  </si>
  <si>
    <t xml:space="preserve">F)-DISMINUCION DE PASIVOS NO CORRIENTES </t>
  </si>
  <si>
    <t>4.2.1.1.03-Disminución de cuentas por pagar internas de corto plazo deuda administrativa</t>
  </si>
  <si>
    <t>"Año del Fomento de la Vivienda"</t>
  </si>
  <si>
    <t>MODIFICACIONES PRESUPUESTARIAS</t>
  </si>
  <si>
    <t>EJECUCIÓN PRESUPUESTARIA CORRESPONDIENTE AL MES DE NOVIEMBRE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</si>
</sst>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23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4" tint="-0.249977111117893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theme="1"/>
      <name val="Arial"/>
      <family val="2"/>
    </font>
    <font>
      <b/>
      <i/>
      <sz val="16"/>
      <name val="Helv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18" fillId="0" borderId="0"/>
  </cellStyleXfs>
  <cellXfs count="122">
    <xf numFmtId="0" fontId="0" fillId="0" borderId="0" xfId="0"/>
    <xf numFmtId="37" fontId="0" fillId="0" borderId="0" xfId="0" applyNumberFormat="1" applyProtection="1"/>
    <xf numFmtId="0" fontId="3" fillId="0" borderId="10" xfId="0" applyFont="1" applyBorder="1" applyAlignment="1" applyProtection="1">
      <alignment horizontal="left"/>
    </xf>
    <xf numFmtId="4" fontId="3" fillId="0" borderId="11" xfId="1" applyNumberFormat="1" applyFont="1" applyBorder="1" applyProtection="1"/>
    <xf numFmtId="4" fontId="3" fillId="2" borderId="11" xfId="1" applyNumberFormat="1" applyFont="1" applyFill="1" applyBorder="1" applyProtection="1"/>
    <xf numFmtId="4" fontId="3" fillId="0" borderId="9" xfId="1" applyNumberFormat="1" applyFont="1" applyBorder="1" applyProtection="1"/>
    <xf numFmtId="39" fontId="3" fillId="0" borderId="11" xfId="1" applyNumberFormat="1" applyFont="1" applyBorder="1" applyProtection="1"/>
    <xf numFmtId="4" fontId="3" fillId="0" borderId="12" xfId="1" applyNumberFormat="1" applyFont="1" applyBorder="1" applyProtection="1"/>
    <xf numFmtId="0" fontId="5" fillId="0" borderId="10" xfId="0" applyFont="1" applyBorder="1" applyAlignment="1" applyProtection="1">
      <alignment horizontal="left"/>
    </xf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0" fontId="5" fillId="0" borderId="10" xfId="0" applyFont="1" applyBorder="1" applyAlignment="1">
      <alignment horizontal="left"/>
    </xf>
    <xf numFmtId="43" fontId="0" fillId="0" borderId="0" xfId="1" applyFont="1" applyProtection="1"/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6" fillId="0" borderId="13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3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0" fontId="3" fillId="0" borderId="14" xfId="0" applyFont="1" applyBorder="1"/>
    <xf numFmtId="3" fontId="6" fillId="0" borderId="5" xfId="0" applyNumberFormat="1" applyFont="1" applyBorder="1" applyAlignment="1" applyProtection="1">
      <alignment horizontal="left"/>
    </xf>
    <xf numFmtId="4" fontId="6" fillId="0" borderId="6" xfId="0" applyNumberFormat="1" applyFont="1" applyBorder="1"/>
    <xf numFmtId="0" fontId="6" fillId="0" borderId="5" xfId="0" applyFont="1" applyBorder="1"/>
    <xf numFmtId="0" fontId="3" fillId="0" borderId="15" xfId="0" applyFont="1" applyBorder="1"/>
    <xf numFmtId="4" fontId="3" fillId="0" borderId="16" xfId="1" applyNumberFormat="1" applyFont="1" applyBorder="1"/>
    <xf numFmtId="39" fontId="3" fillId="0" borderId="16" xfId="1" applyNumberFormat="1" applyFont="1" applyBorder="1" applyProtection="1"/>
    <xf numFmtId="4" fontId="3" fillId="0" borderId="17" xfId="1" applyNumberFormat="1" applyFont="1" applyBorder="1"/>
    <xf numFmtId="3" fontId="3" fillId="0" borderId="18" xfId="0" applyNumberFormat="1" applyFont="1" applyBorder="1" applyAlignment="1" applyProtection="1">
      <alignment horizontal="left"/>
    </xf>
    <xf numFmtId="4" fontId="3" fillId="0" borderId="19" xfId="1" applyNumberFormat="1" applyFont="1" applyBorder="1" applyProtection="1"/>
    <xf numFmtId="39" fontId="3" fillId="0" borderId="19" xfId="1" applyNumberFormat="1" applyFont="1" applyBorder="1" applyProtection="1"/>
    <xf numFmtId="4" fontId="3" fillId="0" borderId="20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4" fontId="3" fillId="0" borderId="6" xfId="1" applyNumberFormat="1" applyFont="1" applyBorder="1" applyProtection="1"/>
    <xf numFmtId="0" fontId="3" fillId="0" borderId="10" xfId="0" applyFont="1" applyBorder="1" applyAlignment="1">
      <alignment horizontal="left"/>
    </xf>
    <xf numFmtId="0" fontId="6" fillId="0" borderId="21" xfId="0" applyFont="1" applyBorder="1"/>
    <xf numFmtId="4" fontId="3" fillId="0" borderId="6" xfId="1" applyNumberFormat="1" applyFont="1" applyBorder="1"/>
    <xf numFmtId="4" fontId="6" fillId="0" borderId="22" xfId="1" applyNumberFormat="1" applyFont="1" applyBorder="1"/>
    <xf numFmtId="4" fontId="3" fillId="0" borderId="0" xfId="1" applyNumberFormat="1" applyFont="1" applyBorder="1" applyProtection="1"/>
    <xf numFmtId="4" fontId="3" fillId="0" borderId="23" xfId="1" applyNumberFormat="1" applyFont="1" applyBorder="1" applyProtection="1"/>
    <xf numFmtId="49" fontId="6" fillId="0" borderId="13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4" fontId="6" fillId="0" borderId="0" xfId="1" applyNumberFormat="1" applyFont="1" applyBorder="1" applyProtection="1"/>
    <xf numFmtId="39" fontId="6" fillId="0" borderId="0" xfId="1" applyNumberFormat="1" applyFont="1" applyBorder="1"/>
    <xf numFmtId="39" fontId="6" fillId="0" borderId="0" xfId="1" applyNumberFormat="1" applyFont="1" applyBorder="1" applyProtection="1"/>
    <xf numFmtId="0" fontId="3" fillId="0" borderId="21" xfId="0" applyFont="1" applyFill="1" applyBorder="1"/>
    <xf numFmtId="4" fontId="3" fillId="0" borderId="3" xfId="0" applyNumberFormat="1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7" fillId="0" borderId="21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3" xfId="0" applyFont="1" applyFill="1" applyBorder="1"/>
    <xf numFmtId="4" fontId="6" fillId="0" borderId="0" xfId="0" applyNumberFormat="1" applyFont="1" applyBorder="1"/>
    <xf numFmtId="4" fontId="6" fillId="0" borderId="22" xfId="1" applyNumberFormat="1" applyFont="1" applyBorder="1" applyProtection="1"/>
    <xf numFmtId="4" fontId="6" fillId="0" borderId="8" xfId="1" applyNumberFormat="1" applyFont="1" applyBorder="1" applyProtection="1"/>
    <xf numFmtId="43" fontId="3" fillId="0" borderId="11" xfId="1" applyFont="1" applyBorder="1" applyProtection="1"/>
    <xf numFmtId="4" fontId="3" fillId="0" borderId="8" xfId="1" applyNumberFormat="1" applyFont="1" applyBorder="1" applyProtection="1"/>
    <xf numFmtId="0" fontId="8" fillId="0" borderId="10" xfId="0" applyFont="1" applyBorder="1" applyAlignment="1" applyProtection="1">
      <alignment horizontal="left"/>
    </xf>
    <xf numFmtId="43" fontId="9" fillId="0" borderId="11" xfId="1" applyFont="1" applyBorder="1" applyProtection="1"/>
    <xf numFmtId="4" fontId="6" fillId="0" borderId="11" xfId="1" applyNumberFormat="1" applyFont="1" applyBorder="1" applyProtection="1"/>
    <xf numFmtId="43" fontId="9" fillId="0" borderId="12" xfId="1" applyFont="1" applyBorder="1" applyProtection="1"/>
    <xf numFmtId="0" fontId="10" fillId="0" borderId="10" xfId="0" applyFont="1" applyBorder="1" applyAlignment="1" applyProtection="1">
      <alignment horizontal="left"/>
    </xf>
    <xf numFmtId="43" fontId="11" fillId="0" borderId="11" xfId="1" applyFont="1" applyBorder="1" applyProtection="1"/>
    <xf numFmtId="43" fontId="12" fillId="0" borderId="11" xfId="1" applyFont="1" applyBorder="1" applyProtection="1"/>
    <xf numFmtId="4" fontId="6" fillId="0" borderId="12" xfId="1" applyNumberFormat="1" applyFont="1" applyBorder="1" applyProtection="1"/>
    <xf numFmtId="0" fontId="10" fillId="0" borderId="5" xfId="0" applyFont="1" applyBorder="1" applyAlignment="1" applyProtection="1">
      <alignment horizontal="left"/>
    </xf>
    <xf numFmtId="39" fontId="6" fillId="0" borderId="6" xfId="0" applyNumberFormat="1" applyFont="1" applyBorder="1"/>
    <xf numFmtId="43" fontId="6" fillId="0" borderId="6" xfId="1" applyFont="1" applyBorder="1" applyProtection="1"/>
    <xf numFmtId="4" fontId="6" fillId="0" borderId="24" xfId="1" applyNumberFormat="1" applyFont="1" applyBorder="1" applyProtection="1"/>
    <xf numFmtId="0" fontId="8" fillId="0" borderId="10" xfId="0" applyFont="1" applyBorder="1"/>
    <xf numFmtId="4" fontId="9" fillId="0" borderId="11" xfId="1" applyNumberFormat="1" applyFont="1" applyBorder="1" applyProtection="1"/>
    <xf numFmtId="4" fontId="13" fillId="0" borderId="11" xfId="1" applyNumberFormat="1" applyFont="1" applyBorder="1" applyProtection="1"/>
    <xf numFmtId="43" fontId="9" fillId="0" borderId="6" xfId="1" applyFont="1" applyBorder="1" applyProtection="1"/>
    <xf numFmtId="43" fontId="11" fillId="0" borderId="6" xfId="1" applyFont="1" applyBorder="1" applyProtection="1"/>
    <xf numFmtId="0" fontId="8" fillId="0" borderId="25" xfId="0" applyFont="1" applyFill="1" applyBorder="1" applyAlignment="1" applyProtection="1">
      <alignment horizontal="left"/>
    </xf>
    <xf numFmtId="43" fontId="14" fillId="0" borderId="11" xfId="0" applyNumberFormat="1" applyFont="1" applyBorder="1"/>
    <xf numFmtId="43" fontId="9" fillId="0" borderId="11" xfId="0" applyNumberFormat="1" applyFont="1" applyBorder="1"/>
    <xf numFmtId="4" fontId="15" fillId="0" borderId="8" xfId="1" applyNumberFormat="1" applyFont="1" applyBorder="1" applyProtection="1"/>
    <xf numFmtId="4" fontId="9" fillId="0" borderId="12" xfId="1" applyNumberFormat="1" applyFont="1" applyBorder="1" applyProtection="1"/>
    <xf numFmtId="0" fontId="6" fillId="0" borderId="25" xfId="0" applyFont="1" applyFill="1" applyBorder="1" applyAlignment="1" applyProtection="1">
      <alignment horizontal="left"/>
    </xf>
    <xf numFmtId="43" fontId="14" fillId="0" borderId="6" xfId="0" applyNumberFormat="1" applyFont="1" applyBorder="1"/>
    <xf numFmtId="43" fontId="15" fillId="0" borderId="11" xfId="0" applyNumberFormat="1" applyFont="1" applyBorder="1"/>
    <xf numFmtId="4" fontId="6" fillId="0" borderId="9" xfId="1" applyNumberFormat="1" applyFont="1" applyBorder="1" applyProtection="1"/>
    <xf numFmtId="43" fontId="9" fillId="0" borderId="8" xfId="1" applyFont="1" applyBorder="1" applyProtection="1"/>
    <xf numFmtId="43" fontId="14" fillId="0" borderId="8" xfId="0" applyNumberFormat="1" applyFont="1" applyBorder="1"/>
    <xf numFmtId="43" fontId="16" fillId="0" borderId="8" xfId="0" applyNumberFormat="1" applyFont="1" applyBorder="1"/>
    <xf numFmtId="43" fontId="9" fillId="0" borderId="8" xfId="0" applyNumberFormat="1" applyFont="1" applyBorder="1"/>
    <xf numFmtId="0" fontId="10" fillId="0" borderId="26" xfId="0" applyFont="1" applyBorder="1"/>
    <xf numFmtId="43" fontId="11" fillId="2" borderId="8" xfId="1" applyFont="1" applyFill="1" applyBorder="1" applyProtection="1"/>
    <xf numFmtId="43" fontId="17" fillId="0" borderId="8" xfId="1" applyFont="1" applyBorder="1" applyProtection="1"/>
    <xf numFmtId="0" fontId="9" fillId="0" borderId="27" xfId="0" applyFont="1" applyBorder="1"/>
    <xf numFmtId="4" fontId="0" fillId="0" borderId="0" xfId="0" applyNumberFormat="1" applyBorder="1"/>
    <xf numFmtId="4" fontId="2" fillId="0" borderId="0" xfId="0" applyNumberFormat="1" applyFont="1" applyBorder="1"/>
    <xf numFmtId="4" fontId="0" fillId="0" borderId="0" xfId="0" applyNumberFormat="1"/>
    <xf numFmtId="0" fontId="1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22" fillId="3" borderId="2" xfId="0" applyFont="1" applyFill="1" applyBorder="1" applyAlignment="1" applyProtection="1">
      <alignment horizontal="left"/>
    </xf>
    <xf numFmtId="37" fontId="22" fillId="3" borderId="3" xfId="0" applyNumberFormat="1" applyFont="1" applyFill="1" applyBorder="1" applyAlignment="1" applyProtection="1">
      <alignment horizontal="center"/>
    </xf>
    <xf numFmtId="37" fontId="22" fillId="3" borderId="3" xfId="0" applyNumberFormat="1" applyFont="1" applyFill="1" applyBorder="1" applyAlignment="1" applyProtection="1">
      <alignment horizontal="center" wrapText="1"/>
    </xf>
    <xf numFmtId="37" fontId="22" fillId="3" borderId="4" xfId="0" applyNumberFormat="1" applyFont="1" applyFill="1" applyBorder="1" applyAlignment="1" applyProtection="1">
      <alignment horizontal="center"/>
    </xf>
    <xf numFmtId="0" fontId="22" fillId="3" borderId="5" xfId="0" applyFont="1" applyFill="1" applyBorder="1" applyAlignment="1" applyProtection="1">
      <alignment horizontal="left"/>
    </xf>
    <xf numFmtId="37" fontId="22" fillId="3" borderId="6" xfId="0" applyNumberFormat="1" applyFont="1" applyFill="1" applyBorder="1" applyAlignment="1" applyProtection="1">
      <alignment horizontal="center"/>
    </xf>
    <xf numFmtId="37" fontId="22" fillId="3" borderId="6" xfId="0" applyNumberFormat="1" applyFont="1" applyFill="1" applyBorder="1" applyAlignment="1" applyProtection="1">
      <alignment horizontal="center" wrapText="1"/>
    </xf>
    <xf numFmtId="37" fontId="2" fillId="3" borderId="6" xfId="0" applyNumberFormat="1" applyFont="1" applyFill="1" applyBorder="1" applyAlignment="1" applyProtection="1">
      <alignment horizontal="center"/>
    </xf>
    <xf numFmtId="37" fontId="22" fillId="3" borderId="7" xfId="0" applyNumberFormat="1" applyFont="1" applyFill="1" applyBorder="1" applyAlignment="1" applyProtection="1">
      <alignment horizontal="center"/>
    </xf>
    <xf numFmtId="0" fontId="22" fillId="3" borderId="25" xfId="0" applyFont="1" applyFill="1" applyBorder="1" applyAlignment="1" applyProtection="1">
      <alignment horizontal="left"/>
    </xf>
    <xf numFmtId="37" fontId="22" fillId="3" borderId="8" xfId="0" applyNumberFormat="1" applyFont="1" applyFill="1" applyBorder="1" applyAlignment="1" applyProtection="1">
      <alignment horizontal="center"/>
    </xf>
    <xf numFmtId="37" fontId="22" fillId="3" borderId="8" xfId="0" applyNumberFormat="1" applyFont="1" applyFill="1" applyBorder="1" applyAlignment="1" applyProtection="1">
      <alignment horizontal="center" wrapText="1"/>
    </xf>
    <xf numFmtId="37" fontId="22" fillId="3" borderId="9" xfId="0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- Sty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2"/>
  <sheetViews>
    <sheetView tabSelected="1" workbookViewId="0">
      <selection sqref="A1:Q8"/>
    </sheetView>
  </sheetViews>
  <sheetFormatPr baseColWidth="10" defaultColWidth="9.140625" defaultRowHeight="12.75" x14ac:dyDescent="0.2"/>
  <cols>
    <col min="1" max="1" width="78.85546875" customWidth="1"/>
    <col min="2" max="2" width="17.140625" customWidth="1"/>
    <col min="3" max="3" width="20" customWidth="1"/>
    <col min="4" max="4" width="17.140625" bestFit="1" customWidth="1"/>
    <col min="5" max="9" width="15.7109375" customWidth="1"/>
    <col min="10" max="15" width="18.85546875" customWidth="1"/>
    <col min="16" max="16" width="17.85546875" customWidth="1"/>
    <col min="17" max="17" width="16.42578125" customWidth="1"/>
    <col min="18" max="18" width="16.28515625" customWidth="1"/>
    <col min="19" max="19" width="15.5703125" customWidth="1"/>
    <col min="20" max="20" width="14.42578125" customWidth="1"/>
    <col min="21" max="21" width="15.5703125" customWidth="1"/>
    <col min="22" max="22" width="1.85546875" customWidth="1"/>
    <col min="23" max="23" width="15.5703125" customWidth="1"/>
    <col min="24" max="24" width="1.85546875" customWidth="1"/>
    <col min="25" max="25" width="19" customWidth="1"/>
    <col min="26" max="26" width="1.85546875" customWidth="1"/>
    <col min="27" max="33" width="15.5703125" customWidth="1"/>
  </cols>
  <sheetData>
    <row r="1" spans="1:31" ht="15.75" x14ac:dyDescent="0.25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31" ht="15" x14ac:dyDescent="0.2">
      <c r="A2" s="105" t="s">
        <v>197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31" ht="15.75" x14ac:dyDescent="0.25">
      <c r="A3" s="106"/>
      <c r="B3" s="106"/>
      <c r="C3" s="106"/>
      <c r="D3" s="106"/>
      <c r="E3" s="106"/>
      <c r="F3" s="106"/>
      <c r="G3" s="106"/>
      <c r="K3" s="103"/>
    </row>
    <row r="4" spans="1:31" ht="15" x14ac:dyDescent="0.25">
      <c r="A4" s="107" t="s">
        <v>199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31" ht="16.5" thickBot="1" x14ac:dyDescent="0.3">
      <c r="A5" s="108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31" x14ac:dyDescent="0.2">
      <c r="A6" s="109" t="s">
        <v>0</v>
      </c>
      <c r="B6" s="110" t="s">
        <v>3</v>
      </c>
      <c r="C6" s="111" t="s">
        <v>198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2" t="s">
        <v>4</v>
      </c>
    </row>
    <row r="7" spans="1:31" x14ac:dyDescent="0.2">
      <c r="A7" s="113" t="s">
        <v>5</v>
      </c>
      <c r="B7" s="114" t="s">
        <v>6</v>
      </c>
      <c r="C7" s="115"/>
      <c r="D7" s="114" t="s">
        <v>4</v>
      </c>
      <c r="E7" s="114" t="s">
        <v>7</v>
      </c>
      <c r="F7" s="114" t="s">
        <v>8</v>
      </c>
      <c r="G7" s="116" t="s">
        <v>9</v>
      </c>
      <c r="H7" s="116" t="s">
        <v>10</v>
      </c>
      <c r="I7" s="116" t="s">
        <v>11</v>
      </c>
      <c r="J7" s="116" t="s">
        <v>12</v>
      </c>
      <c r="K7" s="116" t="s">
        <v>13</v>
      </c>
      <c r="L7" s="116" t="s">
        <v>14</v>
      </c>
      <c r="M7" s="116" t="s">
        <v>15</v>
      </c>
      <c r="N7" s="116" t="s">
        <v>16</v>
      </c>
      <c r="O7" s="116" t="s">
        <v>17</v>
      </c>
      <c r="P7" s="114" t="s">
        <v>18</v>
      </c>
      <c r="Q7" s="117" t="s">
        <v>19</v>
      </c>
    </row>
    <row r="8" spans="1:31" ht="13.5" thickBot="1" x14ac:dyDescent="0.25">
      <c r="A8" s="118"/>
      <c r="B8" s="119" t="s">
        <v>20</v>
      </c>
      <c r="C8" s="120"/>
      <c r="D8" s="119" t="s">
        <v>6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 t="s">
        <v>21</v>
      </c>
      <c r="Q8" s="121" t="s">
        <v>22</v>
      </c>
    </row>
    <row r="9" spans="1:31" ht="13.5" thickBot="1" x14ac:dyDescent="0.25">
      <c r="A9" s="2" t="s">
        <v>23</v>
      </c>
      <c r="B9" s="3">
        <f t="shared" ref="B9:I9" si="0">+B10+B132+B162+B168+B178+B181</f>
        <v>10276521516</v>
      </c>
      <c r="C9" s="3">
        <f t="shared" si="0"/>
        <v>172077531.11000001</v>
      </c>
      <c r="D9" s="3">
        <f t="shared" si="0"/>
        <v>10448599047.110001</v>
      </c>
      <c r="E9" s="4">
        <f t="shared" si="0"/>
        <v>541515464.07999992</v>
      </c>
      <c r="F9" s="4">
        <f t="shared" si="0"/>
        <v>1000752620.14</v>
      </c>
      <c r="G9" s="4">
        <f t="shared" si="0"/>
        <v>1217699530.6800001</v>
      </c>
      <c r="H9" s="4">
        <f t="shared" si="0"/>
        <v>948395541.07000005</v>
      </c>
      <c r="I9" s="4">
        <f t="shared" si="0"/>
        <v>934543810.96999991</v>
      </c>
      <c r="J9" s="4">
        <f t="shared" ref="J9:O9" si="1">J10+J132+J162+J168+J178+J181</f>
        <v>785481441.47000003</v>
      </c>
      <c r="K9" s="4">
        <f t="shared" si="1"/>
        <v>709570023.01999998</v>
      </c>
      <c r="L9" s="4">
        <f t="shared" si="1"/>
        <v>768333745.71000004</v>
      </c>
      <c r="M9" s="4">
        <f t="shared" si="1"/>
        <v>913707920.71000004</v>
      </c>
      <c r="N9" s="4">
        <f t="shared" si="1"/>
        <v>551187745.52999997</v>
      </c>
      <c r="O9" s="4">
        <f t="shared" si="1"/>
        <v>1041980161.4</v>
      </c>
      <c r="P9" s="3">
        <f>+P10+P132+P162+P168+P178+P181</f>
        <v>9413168004.7799988</v>
      </c>
      <c r="Q9" s="5">
        <f>+Q10+Q132+Q162+Q168+Q178+Q181</f>
        <v>1035431042.3299997</v>
      </c>
      <c r="R9" s="1"/>
      <c r="S9" s="1"/>
      <c r="T9" s="1"/>
      <c r="AE9" s="1"/>
    </row>
    <row r="10" spans="1:31" ht="13.5" thickBot="1" x14ac:dyDescent="0.25">
      <c r="A10" s="2" t="s">
        <v>24</v>
      </c>
      <c r="B10" s="3">
        <f t="shared" ref="B10:Q10" si="2">+B11+B27+B72+B117</f>
        <v>6804890548</v>
      </c>
      <c r="C10" s="6">
        <f t="shared" si="2"/>
        <v>-97760925.780000001</v>
      </c>
      <c r="D10" s="6">
        <f t="shared" si="2"/>
        <v>6707129622.2200003</v>
      </c>
      <c r="E10" s="3">
        <f t="shared" si="2"/>
        <v>490099581.27999997</v>
      </c>
      <c r="F10" s="3">
        <f t="shared" si="2"/>
        <v>607836677.77999997</v>
      </c>
      <c r="G10" s="3">
        <f t="shared" si="2"/>
        <v>677702040.5</v>
      </c>
      <c r="H10" s="3">
        <f t="shared" si="2"/>
        <v>893070326.8900001</v>
      </c>
      <c r="I10" s="3">
        <f t="shared" si="2"/>
        <v>662196187.46000004</v>
      </c>
      <c r="J10" s="3">
        <f t="shared" si="2"/>
        <v>504412240.21999997</v>
      </c>
      <c r="K10" s="3">
        <f t="shared" si="2"/>
        <v>504233559.64999998</v>
      </c>
      <c r="L10" s="3">
        <f t="shared" si="2"/>
        <v>530395627.37</v>
      </c>
      <c r="M10" s="3">
        <f>+M11+M27+M72+M117</f>
        <v>504290211.98000002</v>
      </c>
      <c r="N10" s="3">
        <f>+N11+N27+N72+N117</f>
        <v>489089669.50999999</v>
      </c>
      <c r="O10" s="3">
        <f>+O11+O27+O72+O117</f>
        <v>640308830.79999995</v>
      </c>
      <c r="P10" s="3">
        <f t="shared" si="2"/>
        <v>6503634953.4400005</v>
      </c>
      <c r="Q10" s="7">
        <f t="shared" si="2"/>
        <v>203494668.77999976</v>
      </c>
      <c r="U10" s="1"/>
    </row>
    <row r="11" spans="1:31" ht="15" thickBot="1" x14ac:dyDescent="0.25">
      <c r="A11" s="8" t="s">
        <v>25</v>
      </c>
      <c r="B11" s="3">
        <f t="shared" ref="B11:Q11" si="3">SUM(B12:B26)</f>
        <v>1951837431</v>
      </c>
      <c r="C11" s="6">
        <f t="shared" si="3"/>
        <v>-23197911.780000005</v>
      </c>
      <c r="D11" s="3">
        <f t="shared" si="3"/>
        <v>1928639519.22</v>
      </c>
      <c r="E11" s="3">
        <f t="shared" si="3"/>
        <v>150394045.69</v>
      </c>
      <c r="F11" s="3">
        <f t="shared" si="3"/>
        <v>161085234.97000003</v>
      </c>
      <c r="G11" s="3">
        <f t="shared" si="3"/>
        <v>187545981.76000002</v>
      </c>
      <c r="H11" s="3">
        <f t="shared" si="3"/>
        <v>170093735.96000004</v>
      </c>
      <c r="I11" s="3">
        <f t="shared" si="3"/>
        <v>185651100.12</v>
      </c>
      <c r="J11" s="3">
        <f t="shared" si="3"/>
        <v>152159681.93000001</v>
      </c>
      <c r="K11" s="3">
        <f t="shared" si="3"/>
        <v>141405446.86000001</v>
      </c>
      <c r="L11" s="3">
        <f t="shared" si="3"/>
        <v>161768255.62000003</v>
      </c>
      <c r="M11" s="3">
        <f t="shared" si="3"/>
        <v>144626490.21000001</v>
      </c>
      <c r="N11" s="3">
        <f t="shared" si="3"/>
        <v>143834131.63</v>
      </c>
      <c r="O11" s="3">
        <f t="shared" si="3"/>
        <v>169247446.95000005</v>
      </c>
      <c r="P11" s="3">
        <f t="shared" si="3"/>
        <v>1767811551.7000003</v>
      </c>
      <c r="Q11" s="7">
        <f t="shared" si="3"/>
        <v>160827967.51999977</v>
      </c>
    </row>
    <row r="12" spans="1:31" x14ac:dyDescent="0.2">
      <c r="A12" s="9" t="s">
        <v>26</v>
      </c>
      <c r="B12" s="10">
        <v>1340584833</v>
      </c>
      <c r="C12" s="11">
        <v>-34758705.850000001</v>
      </c>
      <c r="D12" s="12">
        <f t="shared" ref="D12:D75" si="4">+B12+C12</f>
        <v>1305826127.1500001</v>
      </c>
      <c r="E12" s="12">
        <v>110743035.17</v>
      </c>
      <c r="F12" s="12">
        <v>113150971.19</v>
      </c>
      <c r="G12" s="12">
        <v>112067813.04000001</v>
      </c>
      <c r="H12" s="12">
        <v>112002782.2</v>
      </c>
      <c r="I12" s="12">
        <v>112018345.42</v>
      </c>
      <c r="J12" s="12">
        <v>111992218.43000001</v>
      </c>
      <c r="K12" s="12">
        <v>112088571.93000001</v>
      </c>
      <c r="L12" s="12">
        <v>112005936.86</v>
      </c>
      <c r="M12" s="12">
        <v>107380649.18000001</v>
      </c>
      <c r="N12" s="12">
        <v>107371917.64</v>
      </c>
      <c r="O12" s="12">
        <v>107390217.64</v>
      </c>
      <c r="P12" s="12">
        <f>SUM(E12:O12)</f>
        <v>1218212458.7000003</v>
      </c>
      <c r="Q12" s="13">
        <f t="shared" ref="Q12:Q26" si="5">+D12-P12</f>
        <v>87613668.449999809</v>
      </c>
      <c r="R12" s="1"/>
      <c r="S12" s="1"/>
      <c r="T12" s="1"/>
      <c r="AE12" s="1"/>
    </row>
    <row r="13" spans="1:31" x14ac:dyDescent="0.2">
      <c r="A13" s="9" t="s">
        <v>27</v>
      </c>
      <c r="B13" s="10">
        <v>6360000</v>
      </c>
      <c r="C13" s="11"/>
      <c r="D13" s="12">
        <f t="shared" si="4"/>
        <v>6360000</v>
      </c>
      <c r="E13" s="12">
        <v>1095000</v>
      </c>
      <c r="F13" s="12">
        <v>2010850</v>
      </c>
      <c r="G13" s="12">
        <v>610000</v>
      </c>
      <c r="H13" s="12">
        <v>910000</v>
      </c>
      <c r="I13" s="12">
        <v>4255333.33</v>
      </c>
      <c r="J13" s="12">
        <v>1050000</v>
      </c>
      <c r="K13" s="12">
        <v>570000</v>
      </c>
      <c r="L13" s="12">
        <v>570000</v>
      </c>
      <c r="M13" s="12">
        <v>1220000</v>
      </c>
      <c r="N13" s="12">
        <v>550000</v>
      </c>
      <c r="O13" s="12">
        <v>-6005850</v>
      </c>
      <c r="P13" s="12">
        <f t="shared" ref="P13:P26" si="6">SUM(E13:O13)</f>
        <v>6835333.3300000001</v>
      </c>
      <c r="Q13" s="13">
        <f t="shared" si="5"/>
        <v>-475333.33000000007</v>
      </c>
      <c r="R13" s="1"/>
      <c r="S13" s="1"/>
      <c r="T13" s="1"/>
      <c r="AE13" s="1"/>
    </row>
    <row r="14" spans="1:31" x14ac:dyDescent="0.2">
      <c r="A14" s="9" t="s">
        <v>28</v>
      </c>
      <c r="B14" s="10">
        <v>129090238</v>
      </c>
      <c r="C14" s="11"/>
      <c r="D14" s="12">
        <f t="shared" si="4"/>
        <v>129090238</v>
      </c>
      <c r="E14" s="12">
        <v>12791000</v>
      </c>
      <c r="F14" s="12">
        <v>2591000</v>
      </c>
      <c r="G14" s="12">
        <v>22991000</v>
      </c>
      <c r="H14" s="12">
        <v>12791000</v>
      </c>
      <c r="I14" s="12">
        <v>12791000</v>
      </c>
      <c r="J14" s="12">
        <v>12791000</v>
      </c>
      <c r="K14" s="12">
        <v>2591000</v>
      </c>
      <c r="L14" s="12">
        <v>22991000</v>
      </c>
      <c r="M14" s="12">
        <v>10200000</v>
      </c>
      <c r="N14" s="12">
        <v>10176500</v>
      </c>
      <c r="O14" s="12">
        <v>23500</v>
      </c>
      <c r="P14" s="12">
        <f t="shared" si="6"/>
        <v>122728000</v>
      </c>
      <c r="Q14" s="13">
        <f t="shared" si="5"/>
        <v>6362238</v>
      </c>
      <c r="R14" s="1"/>
      <c r="S14" s="1"/>
      <c r="T14" s="1"/>
      <c r="AE14" s="1"/>
    </row>
    <row r="15" spans="1:31" x14ac:dyDescent="0.2">
      <c r="A15" s="9" t="s">
        <v>29</v>
      </c>
      <c r="B15" s="10">
        <v>46000000</v>
      </c>
      <c r="C15" s="11"/>
      <c r="D15" s="12">
        <f t="shared" si="4"/>
        <v>46000000</v>
      </c>
      <c r="E15" s="12"/>
      <c r="F15" s="12">
        <v>16642000</v>
      </c>
      <c r="G15" s="12">
        <v>17041000</v>
      </c>
      <c r="H15" s="12">
        <v>18159443.280000001</v>
      </c>
      <c r="I15" s="12">
        <v>18141325.780000001</v>
      </c>
      <c r="J15" s="12"/>
      <c r="K15" s="12"/>
      <c r="L15" s="12"/>
      <c r="M15" s="12"/>
      <c r="N15" s="12"/>
      <c r="O15" s="12"/>
      <c r="P15" s="12">
        <f t="shared" si="6"/>
        <v>69983769.060000002</v>
      </c>
      <c r="Q15" s="13">
        <f t="shared" si="5"/>
        <v>-23983769.060000002</v>
      </c>
      <c r="R15" s="1"/>
      <c r="S15" s="1"/>
      <c r="T15" s="1"/>
      <c r="AE15" s="1"/>
    </row>
    <row r="16" spans="1:31" x14ac:dyDescent="0.2">
      <c r="A16" s="9" t="s">
        <v>30</v>
      </c>
      <c r="B16" s="10">
        <v>96982523</v>
      </c>
      <c r="C16" s="11">
        <v>203000</v>
      </c>
      <c r="D16" s="12">
        <f t="shared" si="4"/>
        <v>97185523</v>
      </c>
      <c r="E16" s="12">
        <v>6971207.9199999999</v>
      </c>
      <c r="F16" s="12">
        <v>6864114.9900000002</v>
      </c>
      <c r="G16" s="12">
        <v>6918143.4000000004</v>
      </c>
      <c r="H16" s="12">
        <v>6912970.2800000003</v>
      </c>
      <c r="I16" s="12">
        <v>6878112.7400000002</v>
      </c>
      <c r="J16" s="12">
        <v>6856784.7800000003</v>
      </c>
      <c r="K16" s="12">
        <v>6838675.25</v>
      </c>
      <c r="L16" s="12">
        <v>6889318.1500000004</v>
      </c>
      <c r="M16" s="12">
        <v>7142074.1900000004</v>
      </c>
      <c r="N16" s="12">
        <v>7101421.6900000004</v>
      </c>
      <c r="O16" s="12">
        <v>7090253.1600000001</v>
      </c>
      <c r="P16" s="12">
        <f t="shared" si="6"/>
        <v>76463076.549999997</v>
      </c>
      <c r="Q16" s="13">
        <f t="shared" si="5"/>
        <v>20722446.450000003</v>
      </c>
      <c r="R16" s="1"/>
      <c r="S16" s="1"/>
      <c r="T16" s="1"/>
      <c r="AE16" s="1"/>
    </row>
    <row r="17" spans="1:31" x14ac:dyDescent="0.2">
      <c r="A17" s="9" t="s">
        <v>31</v>
      </c>
      <c r="B17" s="10">
        <v>87887391</v>
      </c>
      <c r="C17" s="11">
        <v>-4326272</v>
      </c>
      <c r="D17" s="12">
        <f t="shared" si="4"/>
        <v>83561119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v>42116581.439999998</v>
      </c>
      <c r="P17" s="12">
        <f t="shared" si="6"/>
        <v>42116581.439999998</v>
      </c>
      <c r="Q17" s="13">
        <f t="shared" si="5"/>
        <v>41444537.560000002</v>
      </c>
      <c r="R17" s="1"/>
      <c r="S17" s="1"/>
      <c r="T17" s="1"/>
      <c r="AE17" s="1"/>
    </row>
    <row r="18" spans="1:31" x14ac:dyDescent="0.2">
      <c r="A18" s="9" t="s">
        <v>32</v>
      </c>
      <c r="B18" s="10">
        <v>6725795</v>
      </c>
      <c r="C18" s="11"/>
      <c r="D18" s="12">
        <f t="shared" si="4"/>
        <v>6725795</v>
      </c>
      <c r="E18" s="12"/>
      <c r="F18" s="12"/>
      <c r="G18" s="12">
        <v>1421087.61</v>
      </c>
      <c r="H18" s="12"/>
      <c r="I18" s="12"/>
      <c r="J18" s="12"/>
      <c r="K18" s="12"/>
      <c r="L18" s="12"/>
      <c r="M18" s="12"/>
      <c r="N18" s="12"/>
      <c r="O18" s="12"/>
      <c r="P18" s="12">
        <f t="shared" si="6"/>
        <v>1421087.61</v>
      </c>
      <c r="Q18" s="13">
        <f t="shared" si="5"/>
        <v>5304707.3899999997</v>
      </c>
      <c r="R18" s="1"/>
      <c r="S18" s="1"/>
      <c r="T18" s="1"/>
      <c r="AE18" s="1"/>
    </row>
    <row r="19" spans="1:31" x14ac:dyDescent="0.2">
      <c r="A19" s="9" t="s">
        <v>33</v>
      </c>
      <c r="B19" s="10">
        <v>4102224</v>
      </c>
      <c r="C19" s="11">
        <v>1933123.8</v>
      </c>
      <c r="D19" s="12">
        <f t="shared" si="4"/>
        <v>6035347.7999999998</v>
      </c>
      <c r="E19" s="12"/>
      <c r="F19" s="12">
        <v>682482.39</v>
      </c>
      <c r="G19" s="12">
        <v>341040.82</v>
      </c>
      <c r="H19" s="12">
        <v>341041.43</v>
      </c>
      <c r="I19" s="12">
        <v>341041.91999999998</v>
      </c>
      <c r="J19" s="12">
        <v>341041.58</v>
      </c>
      <c r="K19" s="12">
        <v>341040.43</v>
      </c>
      <c r="L19" s="12">
        <v>341040.43</v>
      </c>
      <c r="M19" s="12">
        <v>341040.56</v>
      </c>
      <c r="N19" s="12">
        <v>341039.37</v>
      </c>
      <c r="O19" s="12">
        <v>341040.3</v>
      </c>
      <c r="P19" s="12">
        <f t="shared" si="6"/>
        <v>3751849.23</v>
      </c>
      <c r="Q19" s="13">
        <f t="shared" si="5"/>
        <v>2283498.5699999998</v>
      </c>
      <c r="R19" s="1"/>
      <c r="S19" s="1"/>
      <c r="T19" s="1"/>
      <c r="AE19" s="1"/>
    </row>
    <row r="20" spans="1:31" x14ac:dyDescent="0.2">
      <c r="A20" s="9" t="s">
        <v>34</v>
      </c>
      <c r="B20" s="10"/>
      <c r="C20" s="11"/>
      <c r="D20" s="12">
        <f t="shared" si="4"/>
        <v>0</v>
      </c>
      <c r="E20" s="12"/>
      <c r="F20" s="12"/>
      <c r="G20" s="12"/>
      <c r="H20" s="12"/>
      <c r="I20" s="12">
        <v>1918123.8</v>
      </c>
      <c r="J20" s="12"/>
      <c r="K20" s="12"/>
      <c r="L20" s="12"/>
      <c r="M20" s="12"/>
      <c r="N20" s="12"/>
      <c r="O20" s="12"/>
      <c r="P20" s="12">
        <f t="shared" si="6"/>
        <v>1918123.8</v>
      </c>
      <c r="Q20" s="13">
        <f t="shared" si="5"/>
        <v>-1918123.8</v>
      </c>
      <c r="R20" s="1"/>
      <c r="S20" s="1"/>
      <c r="T20" s="1"/>
      <c r="AE20" s="1"/>
    </row>
    <row r="21" spans="1:31" x14ac:dyDescent="0.2">
      <c r="A21" s="9" t="s">
        <v>35</v>
      </c>
      <c r="B21" s="10">
        <v>11722332</v>
      </c>
      <c r="C21" s="11"/>
      <c r="D21" s="12">
        <f t="shared" si="4"/>
        <v>11722332</v>
      </c>
      <c r="E21" s="12">
        <v>976858.83</v>
      </c>
      <c r="F21" s="12">
        <v>976858.83</v>
      </c>
      <c r="G21" s="12">
        <v>976858.83</v>
      </c>
      <c r="H21" s="12">
        <v>976858.83</v>
      </c>
      <c r="I21" s="12">
        <v>976858.83</v>
      </c>
      <c r="J21" s="12">
        <v>976858.83</v>
      </c>
      <c r="K21" s="12">
        <v>976858.83</v>
      </c>
      <c r="L21" s="12">
        <v>976858.83</v>
      </c>
      <c r="M21" s="12">
        <v>976858.83</v>
      </c>
      <c r="N21" s="12">
        <v>976858.83</v>
      </c>
      <c r="O21" s="12">
        <v>976858.83</v>
      </c>
      <c r="P21" s="12">
        <f t="shared" si="6"/>
        <v>10745447.129999999</v>
      </c>
      <c r="Q21" s="13">
        <f t="shared" si="5"/>
        <v>976884.87000000104</v>
      </c>
      <c r="R21" s="1"/>
      <c r="S21" s="1"/>
      <c r="T21" s="1"/>
      <c r="AE21" s="1"/>
    </row>
    <row r="22" spans="1:31" x14ac:dyDescent="0.2">
      <c r="A22" s="9" t="s">
        <v>36</v>
      </c>
      <c r="B22" s="10">
        <v>25274205</v>
      </c>
      <c r="C22" s="11">
        <v>-7696132.5499999998</v>
      </c>
      <c r="D22" s="12">
        <f t="shared" si="4"/>
        <v>17578072.449999999</v>
      </c>
      <c r="E22" s="12"/>
      <c r="F22" s="12"/>
      <c r="G22" s="12">
        <v>7078072.4500000002</v>
      </c>
      <c r="H22" s="12"/>
      <c r="I22" s="12"/>
      <c r="J22" s="12"/>
      <c r="K22" s="12"/>
      <c r="L22" s="12"/>
      <c r="M22" s="12"/>
      <c r="N22" s="12"/>
      <c r="O22" s="12"/>
      <c r="P22" s="12">
        <f t="shared" si="6"/>
        <v>7078072.4500000002</v>
      </c>
      <c r="Q22" s="13">
        <f t="shared" si="5"/>
        <v>10500000</v>
      </c>
      <c r="R22" s="1"/>
      <c r="S22" s="1"/>
      <c r="T22" s="1"/>
      <c r="AE22" s="1"/>
    </row>
    <row r="23" spans="1:31" x14ac:dyDescent="0.2">
      <c r="A23" s="9" t="s">
        <v>37</v>
      </c>
      <c r="B23" s="10"/>
      <c r="C23" s="11">
        <v>7696132.5499999998</v>
      </c>
      <c r="D23" s="12">
        <f t="shared" si="4"/>
        <v>7696132.5499999998</v>
      </c>
      <c r="E23" s="12"/>
      <c r="F23" s="12"/>
      <c r="G23" s="12"/>
      <c r="H23" s="12"/>
      <c r="I23" s="12">
        <v>10334042.01</v>
      </c>
      <c r="J23" s="12">
        <v>162197.92000000001</v>
      </c>
      <c r="K23" s="12"/>
      <c r="L23" s="12"/>
      <c r="M23" s="12"/>
      <c r="N23" s="12"/>
      <c r="O23" s="12"/>
      <c r="P23" s="12">
        <f t="shared" si="6"/>
        <v>10496239.93</v>
      </c>
      <c r="Q23" s="13">
        <f t="shared" si="5"/>
        <v>-2800107.38</v>
      </c>
      <c r="R23" s="1"/>
      <c r="S23" s="1"/>
      <c r="T23" s="1"/>
      <c r="AE23" s="1"/>
    </row>
    <row r="24" spans="1:31" x14ac:dyDescent="0.2">
      <c r="A24" s="9" t="s">
        <v>38</v>
      </c>
      <c r="B24" s="10">
        <v>92020008</v>
      </c>
      <c r="C24" s="11">
        <v>6238808.2699999996</v>
      </c>
      <c r="D24" s="12">
        <f t="shared" si="4"/>
        <v>98258816.269999996</v>
      </c>
      <c r="E24" s="12">
        <v>8260546.6699999999</v>
      </c>
      <c r="F24" s="12">
        <v>8423470.75</v>
      </c>
      <c r="G24" s="12">
        <v>8441199.8900000006</v>
      </c>
      <c r="H24" s="12">
        <v>8345630.8899999997</v>
      </c>
      <c r="I24" s="12">
        <v>8344262.9400000004</v>
      </c>
      <c r="J24" s="12">
        <v>8340900.3700000001</v>
      </c>
      <c r="K24" s="12">
        <v>8346137.4699999997</v>
      </c>
      <c r="L24" s="12">
        <v>8343831.5700000003</v>
      </c>
      <c r="M24" s="12">
        <v>8072562.0499999998</v>
      </c>
      <c r="N24" s="12">
        <v>8027622.1699999999</v>
      </c>
      <c r="O24" s="12">
        <v>8026252.4900000002</v>
      </c>
      <c r="P24" s="12">
        <f t="shared" si="6"/>
        <v>90972417.25999999</v>
      </c>
      <c r="Q24" s="13">
        <f t="shared" si="5"/>
        <v>7286399.0100000054</v>
      </c>
      <c r="R24" s="1"/>
      <c r="S24" s="1"/>
      <c r="T24" s="1"/>
      <c r="U24" s="14"/>
      <c r="AE24" s="1"/>
    </row>
    <row r="25" spans="1:31" x14ac:dyDescent="0.2">
      <c r="A25" s="9" t="s">
        <v>39</v>
      </c>
      <c r="B25" s="10">
        <v>92035943</v>
      </c>
      <c r="C25" s="11">
        <v>7071369</v>
      </c>
      <c r="D25" s="12">
        <f t="shared" si="4"/>
        <v>99107312</v>
      </c>
      <c r="E25" s="12">
        <v>8349163.5700000003</v>
      </c>
      <c r="F25" s="12">
        <v>8512523.3000000007</v>
      </c>
      <c r="G25" s="12">
        <v>8439455.2300000004</v>
      </c>
      <c r="H25" s="12">
        <v>8434470.7799999993</v>
      </c>
      <c r="I25" s="12">
        <v>8433100.9199999999</v>
      </c>
      <c r="J25" s="12">
        <v>8429731.6400000006</v>
      </c>
      <c r="K25" s="12">
        <v>8435287</v>
      </c>
      <c r="L25" s="12">
        <v>8432977.9000000004</v>
      </c>
      <c r="M25" s="12">
        <v>8122565.8300000001</v>
      </c>
      <c r="N25" s="12">
        <v>8119059.5800000001</v>
      </c>
      <c r="O25" s="12">
        <v>8119565.9100000001</v>
      </c>
      <c r="P25" s="12">
        <f t="shared" si="6"/>
        <v>91827901.659999996</v>
      </c>
      <c r="Q25" s="13">
        <f t="shared" si="5"/>
        <v>7279410.3400000036</v>
      </c>
      <c r="R25" s="1"/>
      <c r="S25" s="1"/>
      <c r="T25" s="1"/>
      <c r="U25" s="14"/>
      <c r="AE25" s="1"/>
    </row>
    <row r="26" spans="1:31" ht="13.5" thickBot="1" x14ac:dyDescent="0.25">
      <c r="A26" s="9" t="s">
        <v>40</v>
      </c>
      <c r="B26" s="10">
        <v>13051939</v>
      </c>
      <c r="C26" s="11">
        <v>440765</v>
      </c>
      <c r="D26" s="12">
        <f t="shared" si="4"/>
        <v>13492704</v>
      </c>
      <c r="E26" s="12">
        <v>1207233.53</v>
      </c>
      <c r="F26" s="12">
        <v>1230963.52</v>
      </c>
      <c r="G26" s="12">
        <v>1220310.49</v>
      </c>
      <c r="H26" s="12">
        <v>1219538.27</v>
      </c>
      <c r="I26" s="12">
        <v>1219552.43</v>
      </c>
      <c r="J26" s="12">
        <v>1218948.3799999999</v>
      </c>
      <c r="K26" s="12">
        <v>1217875.95</v>
      </c>
      <c r="L26" s="12">
        <v>1217291.8799999999</v>
      </c>
      <c r="M26" s="12">
        <v>1170739.57</v>
      </c>
      <c r="N26" s="12">
        <v>1169712.3500000001</v>
      </c>
      <c r="O26" s="12">
        <v>1169027.18</v>
      </c>
      <c r="P26" s="12">
        <f t="shared" si="6"/>
        <v>13261193.549999999</v>
      </c>
      <c r="Q26" s="13">
        <f t="shared" si="5"/>
        <v>231510.45000000112</v>
      </c>
      <c r="R26" s="1"/>
      <c r="S26" s="1"/>
      <c r="T26" s="1"/>
      <c r="U26" s="14"/>
      <c r="AE26" s="1"/>
    </row>
    <row r="27" spans="1:31" ht="15" thickBot="1" x14ac:dyDescent="0.25">
      <c r="A27" s="15" t="s">
        <v>41</v>
      </c>
      <c r="B27" s="3">
        <f t="shared" ref="B27:Q27" si="7">SUM(B28:B71)</f>
        <v>381435719</v>
      </c>
      <c r="C27" s="6">
        <f t="shared" si="7"/>
        <v>-41270364</v>
      </c>
      <c r="D27" s="3">
        <f t="shared" si="7"/>
        <v>340165355</v>
      </c>
      <c r="E27" s="3">
        <f t="shared" si="7"/>
        <v>18755913.940000001</v>
      </c>
      <c r="F27" s="3">
        <f t="shared" si="7"/>
        <v>35537093.969999999</v>
      </c>
      <c r="G27" s="3">
        <f t="shared" si="7"/>
        <v>32856137.75</v>
      </c>
      <c r="H27" s="3">
        <f t="shared" si="7"/>
        <v>13991499.559999999</v>
      </c>
      <c r="I27" s="3">
        <f t="shared" si="7"/>
        <v>35900915.769999996</v>
      </c>
      <c r="J27" s="3">
        <f t="shared" si="7"/>
        <v>25813879.880000003</v>
      </c>
      <c r="K27" s="3">
        <f t="shared" si="7"/>
        <v>12239766.280000001</v>
      </c>
      <c r="L27" s="3">
        <f t="shared" si="7"/>
        <v>30731377.240000002</v>
      </c>
      <c r="M27" s="3">
        <f t="shared" si="7"/>
        <v>25461386.329999998</v>
      </c>
      <c r="N27" s="3">
        <f t="shared" si="7"/>
        <v>9134155.3900000006</v>
      </c>
      <c r="O27" s="3">
        <f t="shared" si="7"/>
        <v>25297976.039999999</v>
      </c>
      <c r="P27" s="3">
        <f t="shared" si="7"/>
        <v>265720102.15000004</v>
      </c>
      <c r="Q27" s="7">
        <f t="shared" si="7"/>
        <v>74445252.850000009</v>
      </c>
      <c r="R27" s="1"/>
      <c r="S27" s="1"/>
      <c r="T27" s="1"/>
      <c r="U27" s="14"/>
      <c r="AE27" s="1"/>
    </row>
    <row r="28" spans="1:31" x14ac:dyDescent="0.2">
      <c r="A28" s="9" t="s">
        <v>42</v>
      </c>
      <c r="B28" s="10">
        <v>8000000</v>
      </c>
      <c r="C28" s="12"/>
      <c r="D28" s="12">
        <f t="shared" si="4"/>
        <v>8000000</v>
      </c>
      <c r="E28" s="12">
        <v>366601.48</v>
      </c>
      <c r="F28" s="12">
        <v>156777.57</v>
      </c>
      <c r="G28" s="12">
        <v>160472.51</v>
      </c>
      <c r="H28" s="12">
        <v>54314.400000000001</v>
      </c>
      <c r="I28" s="12">
        <v>159799.95000000001</v>
      </c>
      <c r="J28" s="12"/>
      <c r="K28" s="12">
        <v>153455.21</v>
      </c>
      <c r="L28" s="12">
        <v>153799.01</v>
      </c>
      <c r="M28" s="12">
        <v>325159.59999999998</v>
      </c>
      <c r="N28" s="12">
        <v>1134258.8700000001</v>
      </c>
      <c r="O28" s="12">
        <v>165753.94</v>
      </c>
      <c r="P28" s="12">
        <f t="shared" ref="P28:P71" si="8">SUM(E28:O28)</f>
        <v>2830392.54</v>
      </c>
      <c r="Q28" s="13">
        <f t="shared" ref="Q28:Q71" si="9">+D28-P28</f>
        <v>5169607.46</v>
      </c>
      <c r="R28" s="16"/>
      <c r="S28" s="1"/>
      <c r="T28" s="1"/>
      <c r="U28" s="14"/>
      <c r="AE28" s="1"/>
    </row>
    <row r="29" spans="1:31" x14ac:dyDescent="0.2">
      <c r="A29" s="9" t="s">
        <v>43</v>
      </c>
      <c r="B29" s="10">
        <v>24000000</v>
      </c>
      <c r="C29" s="12"/>
      <c r="D29" s="12">
        <f t="shared" si="4"/>
        <v>24000000</v>
      </c>
      <c r="E29" s="12">
        <v>2077408.29</v>
      </c>
      <c r="F29" s="12">
        <v>3699174.97</v>
      </c>
      <c r="G29" s="12">
        <v>3198922.56</v>
      </c>
      <c r="H29" s="12">
        <v>2613386.59</v>
      </c>
      <c r="I29" s="12">
        <v>3015888.63</v>
      </c>
      <c r="J29" s="12"/>
      <c r="K29" s="12">
        <v>2233677.91</v>
      </c>
      <c r="L29" s="12">
        <v>2185672.16</v>
      </c>
      <c r="M29" s="12">
        <v>3070343.54</v>
      </c>
      <c r="N29" s="12">
        <v>1026260.51</v>
      </c>
      <c r="O29" s="12">
        <v>2398825.48</v>
      </c>
      <c r="P29" s="12">
        <f t="shared" si="8"/>
        <v>25519560.640000001</v>
      </c>
      <c r="Q29" s="13">
        <f t="shared" si="9"/>
        <v>-1519560.6400000006</v>
      </c>
      <c r="R29" s="16"/>
      <c r="S29" s="16"/>
      <c r="T29" s="1"/>
      <c r="U29" s="14"/>
      <c r="AE29" s="1"/>
    </row>
    <row r="30" spans="1:31" x14ac:dyDescent="0.2">
      <c r="A30" s="9" t="s">
        <v>44</v>
      </c>
      <c r="B30" s="10">
        <v>3200000</v>
      </c>
      <c r="C30" s="12"/>
      <c r="D30" s="12">
        <f t="shared" si="4"/>
        <v>3200000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8"/>
        <v>0</v>
      </c>
      <c r="Q30" s="13">
        <f t="shared" si="9"/>
        <v>3200000</v>
      </c>
      <c r="R30" s="16"/>
      <c r="S30" s="16"/>
      <c r="T30" s="1"/>
      <c r="U30" s="14"/>
      <c r="AE30" s="1"/>
    </row>
    <row r="31" spans="1:31" x14ac:dyDescent="0.2">
      <c r="A31" s="9" t="s">
        <v>45</v>
      </c>
      <c r="B31" s="10">
        <v>60590622</v>
      </c>
      <c r="C31" s="11"/>
      <c r="D31" s="12">
        <f t="shared" si="4"/>
        <v>60590622</v>
      </c>
      <c r="E31" s="12">
        <v>4055990.23</v>
      </c>
      <c r="F31" s="12">
        <v>1899306.52</v>
      </c>
      <c r="G31" s="12">
        <v>6018947.0599999996</v>
      </c>
      <c r="H31" s="12">
        <v>3831998.95</v>
      </c>
      <c r="I31" s="12">
        <v>3143426.41</v>
      </c>
      <c r="J31" s="12">
        <v>6243457.0099999998</v>
      </c>
      <c r="K31" s="12">
        <v>4937864.72</v>
      </c>
      <c r="L31" s="12">
        <v>5030318.47</v>
      </c>
      <c r="M31" s="12">
        <v>6506474.04</v>
      </c>
      <c r="N31" s="12">
        <v>5011226.26</v>
      </c>
      <c r="O31" s="12">
        <v>4681743.2300000004</v>
      </c>
      <c r="P31" s="12">
        <f t="shared" si="8"/>
        <v>51360752.899999991</v>
      </c>
      <c r="Q31" s="13">
        <f t="shared" si="9"/>
        <v>9229869.1000000089</v>
      </c>
      <c r="R31" s="16"/>
      <c r="S31" s="16"/>
      <c r="T31" s="1"/>
      <c r="U31" s="14"/>
      <c r="AE31" s="1"/>
    </row>
    <row r="32" spans="1:31" x14ac:dyDescent="0.2">
      <c r="A32" s="9" t="s">
        <v>46</v>
      </c>
      <c r="B32" s="10">
        <v>28878254</v>
      </c>
      <c r="C32" s="11"/>
      <c r="D32" s="12">
        <f t="shared" si="4"/>
        <v>28878254</v>
      </c>
      <c r="E32" s="12">
        <v>3606215.91</v>
      </c>
      <c r="F32" s="12">
        <v>3381890.71</v>
      </c>
      <c r="G32" s="12">
        <v>3371069.63</v>
      </c>
      <c r="H32" s="12">
        <v>3311282.55</v>
      </c>
      <c r="I32" s="12">
        <v>3320789.16</v>
      </c>
      <c r="J32" s="12"/>
      <c r="K32" s="12">
        <v>3651071.87</v>
      </c>
      <c r="L32" s="12">
        <v>3884879.16</v>
      </c>
      <c r="M32" s="12">
        <v>4032981.93</v>
      </c>
      <c r="N32" s="12">
        <v>318073</v>
      </c>
      <c r="O32" s="12"/>
      <c r="P32" s="12">
        <f t="shared" si="8"/>
        <v>28878253.920000002</v>
      </c>
      <c r="Q32" s="13">
        <f t="shared" si="9"/>
        <v>7.9999998211860657E-2</v>
      </c>
      <c r="R32" s="16"/>
      <c r="S32" s="16"/>
      <c r="T32" s="1"/>
      <c r="U32" s="14"/>
      <c r="AE32" s="1"/>
    </row>
    <row r="33" spans="1:31" x14ac:dyDescent="0.2">
      <c r="A33" s="9" t="s">
        <v>47</v>
      </c>
      <c r="B33" s="10">
        <v>452724</v>
      </c>
      <c r="C33" s="17"/>
      <c r="D33" s="12">
        <f t="shared" si="4"/>
        <v>452724</v>
      </c>
      <c r="E33" s="12"/>
      <c r="F33" s="12">
        <v>233190</v>
      </c>
      <c r="G33" s="12">
        <v>81098</v>
      </c>
      <c r="H33" s="12">
        <v>300</v>
      </c>
      <c r="I33" s="12">
        <v>38996</v>
      </c>
      <c r="J33" s="12">
        <v>79381</v>
      </c>
      <c r="K33" s="12">
        <v>4495</v>
      </c>
      <c r="L33" s="12">
        <v>11686</v>
      </c>
      <c r="M33" s="12">
        <v>108774</v>
      </c>
      <c r="N33" s="12">
        <v>31240</v>
      </c>
      <c r="O33" s="12">
        <v>44596</v>
      </c>
      <c r="P33" s="12">
        <f t="shared" si="8"/>
        <v>633756</v>
      </c>
      <c r="Q33" s="13">
        <f t="shared" si="9"/>
        <v>-181032</v>
      </c>
      <c r="R33" s="16"/>
      <c r="S33" s="16"/>
      <c r="T33" s="1"/>
      <c r="U33" s="14"/>
      <c r="AE33" s="1"/>
    </row>
    <row r="34" spans="1:31" x14ac:dyDescent="0.2">
      <c r="A34" s="9" t="s">
        <v>48</v>
      </c>
      <c r="B34" s="10">
        <v>500000</v>
      </c>
      <c r="C34" s="11"/>
      <c r="D34" s="12">
        <f t="shared" si="4"/>
        <v>500000</v>
      </c>
      <c r="E34" s="12"/>
      <c r="F34" s="12"/>
      <c r="G34" s="12"/>
      <c r="H34" s="12"/>
      <c r="I34" s="12">
        <v>927</v>
      </c>
      <c r="J34" s="12"/>
      <c r="K34" s="12">
        <v>4329</v>
      </c>
      <c r="L34" s="12"/>
      <c r="M34" s="12">
        <v>5262</v>
      </c>
      <c r="N34" s="12">
        <v>10212</v>
      </c>
      <c r="O34" s="12">
        <v>5102</v>
      </c>
      <c r="P34" s="12">
        <f t="shared" si="8"/>
        <v>25832</v>
      </c>
      <c r="Q34" s="13">
        <f t="shared" si="9"/>
        <v>474168</v>
      </c>
      <c r="R34" s="16"/>
      <c r="S34" s="16"/>
      <c r="T34" s="1"/>
      <c r="U34" s="14"/>
      <c r="AE34" s="1"/>
    </row>
    <row r="35" spans="1:31" x14ac:dyDescent="0.2">
      <c r="A35" s="9" t="s">
        <v>49</v>
      </c>
      <c r="B35" s="10">
        <v>45793248</v>
      </c>
      <c r="C35" s="11">
        <v>-23477540</v>
      </c>
      <c r="D35" s="12">
        <f t="shared" si="4"/>
        <v>22315708</v>
      </c>
      <c r="E35" s="12"/>
      <c r="F35" s="12">
        <v>10601504</v>
      </c>
      <c r="G35" s="12">
        <v>2270323</v>
      </c>
      <c r="H35" s="12"/>
      <c r="I35" s="12"/>
      <c r="J35" s="12">
        <v>945000</v>
      </c>
      <c r="K35" s="12">
        <v>-225000</v>
      </c>
      <c r="L35" s="12">
        <v>447651.88</v>
      </c>
      <c r="M35" s="12">
        <v>141600</v>
      </c>
      <c r="N35" s="12"/>
      <c r="O35" s="12">
        <v>-1356385.76</v>
      </c>
      <c r="P35" s="12">
        <f t="shared" si="8"/>
        <v>12824693.120000001</v>
      </c>
      <c r="Q35" s="13">
        <f t="shared" si="9"/>
        <v>9491014.879999999</v>
      </c>
      <c r="R35" s="16"/>
      <c r="S35" s="16"/>
      <c r="T35" s="1"/>
      <c r="U35" s="14"/>
      <c r="AE35" s="1"/>
    </row>
    <row r="36" spans="1:31" x14ac:dyDescent="0.2">
      <c r="A36" s="9" t="s">
        <v>50</v>
      </c>
      <c r="B36" s="10">
        <v>100000</v>
      </c>
      <c r="C36" s="11">
        <v>20000</v>
      </c>
      <c r="D36" s="12">
        <f t="shared" si="4"/>
        <v>120000</v>
      </c>
      <c r="E36" s="12"/>
      <c r="F36" s="12"/>
      <c r="G36" s="12"/>
      <c r="H36" s="12"/>
      <c r="I36" s="12"/>
      <c r="J36" s="12"/>
      <c r="K36" s="12"/>
      <c r="L36" s="12">
        <v>13798.92</v>
      </c>
      <c r="M36" s="12"/>
      <c r="N36" s="12"/>
      <c r="O36" s="12"/>
      <c r="P36" s="12">
        <f t="shared" si="8"/>
        <v>13798.92</v>
      </c>
      <c r="Q36" s="13">
        <f t="shared" si="9"/>
        <v>106201.08</v>
      </c>
      <c r="R36" s="16"/>
      <c r="S36" s="16"/>
      <c r="T36" s="1"/>
      <c r="U36" s="14"/>
      <c r="AE36" s="1"/>
    </row>
    <row r="37" spans="1:31" x14ac:dyDescent="0.2">
      <c r="A37" s="9" t="s">
        <v>51</v>
      </c>
      <c r="B37" s="10">
        <v>32654164</v>
      </c>
      <c r="C37" s="11">
        <v>-24434995</v>
      </c>
      <c r="D37" s="12">
        <f t="shared" si="4"/>
        <v>8219169</v>
      </c>
      <c r="E37" s="12"/>
      <c r="F37" s="12"/>
      <c r="G37" s="12"/>
      <c r="H37" s="12"/>
      <c r="I37" s="12">
        <v>187550</v>
      </c>
      <c r="J37" s="12"/>
      <c r="K37" s="12"/>
      <c r="L37" s="12"/>
      <c r="M37" s="12"/>
      <c r="N37" s="12"/>
      <c r="O37" s="12"/>
      <c r="P37" s="12">
        <f t="shared" si="8"/>
        <v>187550</v>
      </c>
      <c r="Q37" s="13">
        <f t="shared" si="9"/>
        <v>8031619</v>
      </c>
      <c r="R37" s="16"/>
      <c r="S37" s="16"/>
      <c r="T37" s="1"/>
      <c r="U37" s="14"/>
      <c r="AE37" s="1"/>
    </row>
    <row r="38" spans="1:31" x14ac:dyDescent="0.2">
      <c r="A38" s="9" t="s">
        <v>52</v>
      </c>
      <c r="B38" s="10">
        <v>682000</v>
      </c>
      <c r="C38" s="11">
        <v>-682000</v>
      </c>
      <c r="D38" s="12">
        <f t="shared" si="4"/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8"/>
        <v>0</v>
      </c>
      <c r="Q38" s="13">
        <f t="shared" si="9"/>
        <v>0</v>
      </c>
      <c r="R38" s="16"/>
      <c r="S38" s="16"/>
      <c r="T38" s="1"/>
      <c r="U38" s="14"/>
      <c r="AE38" s="1"/>
    </row>
    <row r="39" spans="1:31" x14ac:dyDescent="0.2">
      <c r="A39" s="9" t="s">
        <v>53</v>
      </c>
      <c r="B39" s="10">
        <v>2216950</v>
      </c>
      <c r="C39" s="11">
        <v>1000000</v>
      </c>
      <c r="D39" s="12">
        <f t="shared" si="4"/>
        <v>3216950</v>
      </c>
      <c r="E39" s="12"/>
      <c r="F39" s="12"/>
      <c r="G39" s="12">
        <v>520000</v>
      </c>
      <c r="H39" s="12">
        <v>100000</v>
      </c>
      <c r="I39" s="12"/>
      <c r="J39" s="12"/>
      <c r="K39" s="12"/>
      <c r="L39" s="12">
        <v>432500</v>
      </c>
      <c r="M39" s="12">
        <v>1246712</v>
      </c>
      <c r="N39" s="12"/>
      <c r="O39" s="12">
        <v>363500</v>
      </c>
      <c r="P39" s="12">
        <f t="shared" si="8"/>
        <v>2662712</v>
      </c>
      <c r="Q39" s="13">
        <f t="shared" si="9"/>
        <v>554238</v>
      </c>
      <c r="R39" s="16"/>
      <c r="S39" s="16"/>
      <c r="T39" s="1"/>
      <c r="U39" s="14"/>
      <c r="AE39" s="1"/>
    </row>
    <row r="40" spans="1:31" x14ac:dyDescent="0.2">
      <c r="A40" s="9" t="s">
        <v>54</v>
      </c>
      <c r="B40" s="10">
        <v>1</v>
      </c>
      <c r="C40" s="11"/>
      <c r="D40" s="12">
        <f t="shared" si="4"/>
        <v>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>
        <v>3262000</v>
      </c>
      <c r="P40" s="12">
        <f t="shared" si="8"/>
        <v>3262000</v>
      </c>
      <c r="Q40" s="13">
        <f t="shared" si="9"/>
        <v>-3261999</v>
      </c>
      <c r="R40" s="16"/>
      <c r="S40" s="1"/>
      <c r="T40" s="1"/>
      <c r="U40" s="14"/>
      <c r="AE40" s="1"/>
    </row>
    <row r="41" spans="1:31" x14ac:dyDescent="0.2">
      <c r="A41" s="9" t="s">
        <v>55</v>
      </c>
      <c r="B41" s="10">
        <v>900000</v>
      </c>
      <c r="C41" s="11">
        <v>2000000</v>
      </c>
      <c r="D41" s="12">
        <f t="shared" si="4"/>
        <v>2900000</v>
      </c>
      <c r="E41" s="12"/>
      <c r="F41" s="12"/>
      <c r="G41" s="12"/>
      <c r="H41" s="12"/>
      <c r="I41" s="12">
        <v>1875020</v>
      </c>
      <c r="J41" s="12"/>
      <c r="K41" s="12"/>
      <c r="L41" s="12"/>
      <c r="M41" s="12"/>
      <c r="N41" s="12"/>
      <c r="O41" s="12">
        <v>-1875020</v>
      </c>
      <c r="P41" s="12">
        <f t="shared" si="8"/>
        <v>0</v>
      </c>
      <c r="Q41" s="13">
        <f t="shared" si="9"/>
        <v>2900000</v>
      </c>
      <c r="R41" s="16"/>
      <c r="S41" s="16"/>
      <c r="T41" s="1"/>
      <c r="U41" s="14"/>
      <c r="AE41" s="1"/>
    </row>
    <row r="42" spans="1:31" x14ac:dyDescent="0.2">
      <c r="A42" s="18" t="s">
        <v>56</v>
      </c>
      <c r="B42" s="10">
        <v>2880560</v>
      </c>
      <c r="C42" s="11">
        <v>-720000</v>
      </c>
      <c r="D42" s="12">
        <f t="shared" si="4"/>
        <v>2160560</v>
      </c>
      <c r="E42" s="11">
        <v>366696</v>
      </c>
      <c r="F42" s="11">
        <v>332850</v>
      </c>
      <c r="G42" s="11">
        <v>65000</v>
      </c>
      <c r="H42" s="11">
        <v>312000</v>
      </c>
      <c r="I42" s="11">
        <v>192954.12</v>
      </c>
      <c r="J42" s="11">
        <v>240000</v>
      </c>
      <c r="K42" s="11">
        <v>928000</v>
      </c>
      <c r="L42" s="11">
        <v>304800</v>
      </c>
      <c r="M42" s="11">
        <v>390000</v>
      </c>
      <c r="N42" s="11"/>
      <c r="O42" s="11">
        <v>-2278450.12</v>
      </c>
      <c r="P42" s="12">
        <f t="shared" si="8"/>
        <v>853850</v>
      </c>
      <c r="Q42" s="13">
        <f t="shared" si="9"/>
        <v>1306710</v>
      </c>
      <c r="R42" s="16"/>
      <c r="S42" s="16"/>
      <c r="T42" s="1"/>
      <c r="U42" s="14"/>
      <c r="AE42" s="1"/>
    </row>
    <row r="43" spans="1:31" x14ac:dyDescent="0.2">
      <c r="A43" s="9" t="s">
        <v>57</v>
      </c>
      <c r="B43" s="10">
        <v>5835547</v>
      </c>
      <c r="C43" s="11">
        <v>-3023369</v>
      </c>
      <c r="D43" s="12">
        <f t="shared" si="4"/>
        <v>2812178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8"/>
        <v>0</v>
      </c>
      <c r="Q43" s="13">
        <f t="shared" si="9"/>
        <v>2812178</v>
      </c>
      <c r="R43" s="16"/>
      <c r="S43" s="16"/>
      <c r="T43" s="1"/>
      <c r="U43" s="14"/>
      <c r="AE43" s="1"/>
    </row>
    <row r="44" spans="1:31" x14ac:dyDescent="0.2">
      <c r="A44" s="9" t="s">
        <v>58</v>
      </c>
      <c r="B44" s="10"/>
      <c r="C44" s="11">
        <v>700000</v>
      </c>
      <c r="D44" s="12">
        <f t="shared" si="4"/>
        <v>700000</v>
      </c>
      <c r="E44" s="11"/>
      <c r="F44" s="11"/>
      <c r="G44" s="11"/>
      <c r="H44" s="11"/>
      <c r="I44" s="11"/>
      <c r="J44" s="11"/>
      <c r="K44" s="11"/>
      <c r="L44" s="11">
        <v>699462.7</v>
      </c>
      <c r="M44" s="11"/>
      <c r="N44" s="11"/>
      <c r="O44" s="11"/>
      <c r="P44" s="12">
        <f t="shared" si="8"/>
        <v>699462.7</v>
      </c>
      <c r="Q44" s="13">
        <f t="shared" si="9"/>
        <v>537.30000000004657</v>
      </c>
      <c r="R44" s="16"/>
      <c r="S44" s="16"/>
      <c r="T44" s="1"/>
      <c r="U44" s="14"/>
      <c r="AE44" s="1"/>
    </row>
    <row r="45" spans="1:31" x14ac:dyDescent="0.2">
      <c r="A45" s="9" t="s">
        <v>59</v>
      </c>
      <c r="B45" s="10">
        <v>30000</v>
      </c>
      <c r="C45" s="11">
        <v>2500000</v>
      </c>
      <c r="D45" s="12">
        <f t="shared" si="4"/>
        <v>2530000</v>
      </c>
      <c r="E45" s="11"/>
      <c r="F45" s="11"/>
      <c r="G45" s="11"/>
      <c r="H45" s="11"/>
      <c r="I45" s="11"/>
      <c r="J45" s="11"/>
      <c r="K45" s="11"/>
      <c r="L45" s="11">
        <v>2360118</v>
      </c>
      <c r="M45" s="11">
        <v>-2360118</v>
      </c>
      <c r="N45" s="11"/>
      <c r="O45" s="11"/>
      <c r="P45" s="12">
        <f t="shared" si="8"/>
        <v>0</v>
      </c>
      <c r="Q45" s="13">
        <f t="shared" si="9"/>
        <v>2530000</v>
      </c>
      <c r="R45" s="16"/>
      <c r="S45" s="16"/>
      <c r="T45" s="1"/>
      <c r="U45" s="14"/>
      <c r="AE45" s="1"/>
    </row>
    <row r="46" spans="1:31" x14ac:dyDescent="0.2">
      <c r="A46" s="9" t="s">
        <v>60</v>
      </c>
      <c r="B46" s="10">
        <v>26389440</v>
      </c>
      <c r="C46" s="11">
        <v>-5022460</v>
      </c>
      <c r="D46" s="12">
        <f t="shared" si="4"/>
        <v>21366980</v>
      </c>
      <c r="E46" s="11">
        <v>5988000</v>
      </c>
      <c r="F46" s="11">
        <v>1907400</v>
      </c>
      <c r="G46" s="11">
        <v>1713800</v>
      </c>
      <c r="H46" s="11"/>
      <c r="I46" s="11">
        <v>1581700</v>
      </c>
      <c r="J46" s="11">
        <v>3512540</v>
      </c>
      <c r="K46" s="11">
        <v>1087740</v>
      </c>
      <c r="L46" s="11">
        <v>1071420</v>
      </c>
      <c r="M46" s="11">
        <v>1382680</v>
      </c>
      <c r="N46" s="11"/>
      <c r="O46" s="11">
        <v>-2786500</v>
      </c>
      <c r="P46" s="12">
        <f t="shared" si="8"/>
        <v>15458780</v>
      </c>
      <c r="Q46" s="13">
        <f t="shared" si="9"/>
        <v>5908200</v>
      </c>
      <c r="R46" s="16"/>
      <c r="S46" s="16"/>
      <c r="T46" s="1"/>
      <c r="U46" s="14"/>
      <c r="AE46" s="1"/>
    </row>
    <row r="47" spans="1:31" x14ac:dyDescent="0.2">
      <c r="A47" s="19" t="s">
        <v>61</v>
      </c>
      <c r="B47" s="10">
        <v>200000</v>
      </c>
      <c r="C47" s="11"/>
      <c r="D47" s="12">
        <f t="shared" si="4"/>
        <v>200000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>
        <f t="shared" si="8"/>
        <v>0</v>
      </c>
      <c r="Q47" s="13">
        <f t="shared" si="9"/>
        <v>200000</v>
      </c>
      <c r="R47" s="16"/>
      <c r="S47" s="16"/>
      <c r="T47" s="1"/>
      <c r="U47" s="14"/>
      <c r="AE47" s="1"/>
    </row>
    <row r="48" spans="1:31" x14ac:dyDescent="0.2">
      <c r="A48" s="19" t="s">
        <v>62</v>
      </c>
      <c r="B48" s="10">
        <v>12250000</v>
      </c>
      <c r="C48" s="11">
        <v>-9280000</v>
      </c>
      <c r="D48" s="12">
        <f t="shared" si="4"/>
        <v>2970000</v>
      </c>
      <c r="E48" s="11"/>
      <c r="F48" s="11"/>
      <c r="G48" s="11"/>
      <c r="H48" s="11"/>
      <c r="I48" s="11">
        <v>2540425.4300000002</v>
      </c>
      <c r="J48" s="11">
        <v>854635.65</v>
      </c>
      <c r="K48" s="11">
        <v>-2540425.4300000002</v>
      </c>
      <c r="L48" s="11"/>
      <c r="M48" s="11"/>
      <c r="N48" s="11"/>
      <c r="O48" s="11">
        <v>-854635.65</v>
      </c>
      <c r="P48" s="12">
        <f t="shared" si="8"/>
        <v>0</v>
      </c>
      <c r="Q48" s="13">
        <f t="shared" si="9"/>
        <v>2970000</v>
      </c>
      <c r="R48" s="16"/>
      <c r="S48" s="16"/>
      <c r="T48" s="1"/>
      <c r="U48" s="14"/>
      <c r="AE48" s="1"/>
    </row>
    <row r="49" spans="1:31" x14ac:dyDescent="0.2">
      <c r="A49" s="19" t="s">
        <v>63</v>
      </c>
      <c r="B49" s="10">
        <v>1070000</v>
      </c>
      <c r="C49" s="11">
        <v>2500000</v>
      </c>
      <c r="D49" s="12">
        <f t="shared" si="4"/>
        <v>3570000</v>
      </c>
      <c r="E49" s="11"/>
      <c r="F49" s="11">
        <v>1432485.58</v>
      </c>
      <c r="G49" s="11"/>
      <c r="H49" s="11"/>
      <c r="I49" s="11"/>
      <c r="J49" s="11">
        <v>3659539.9</v>
      </c>
      <c r="K49" s="11"/>
      <c r="L49" s="11">
        <v>472472</v>
      </c>
      <c r="M49" s="11">
        <v>2360118</v>
      </c>
      <c r="N49" s="11"/>
      <c r="O49" s="11">
        <v>-760118</v>
      </c>
      <c r="P49" s="12">
        <f t="shared" si="8"/>
        <v>7164497.4800000004</v>
      </c>
      <c r="Q49" s="13">
        <f t="shared" si="9"/>
        <v>-3594497.4800000004</v>
      </c>
      <c r="R49" s="16"/>
      <c r="S49" s="16"/>
      <c r="T49" s="1"/>
      <c r="U49" s="14"/>
      <c r="AE49" s="1"/>
    </row>
    <row r="50" spans="1:31" x14ac:dyDescent="0.2">
      <c r="A50" s="19" t="s">
        <v>64</v>
      </c>
      <c r="B50" s="10">
        <v>792907</v>
      </c>
      <c r="C50" s="11">
        <v>6000000</v>
      </c>
      <c r="D50" s="12">
        <f t="shared" si="4"/>
        <v>6792907</v>
      </c>
      <c r="E50" s="12"/>
      <c r="F50" s="12"/>
      <c r="G50" s="12"/>
      <c r="H50" s="12"/>
      <c r="I50" s="12"/>
      <c r="J50" s="12"/>
      <c r="K50" s="12"/>
      <c r="L50" s="12">
        <v>1039990.96</v>
      </c>
      <c r="M50" s="12">
        <v>-1039990.96</v>
      </c>
      <c r="N50" s="12"/>
      <c r="O50" s="12"/>
      <c r="P50" s="12">
        <f t="shared" si="8"/>
        <v>0</v>
      </c>
      <c r="Q50" s="13">
        <f t="shared" si="9"/>
        <v>6792907</v>
      </c>
      <c r="R50" s="16"/>
      <c r="S50" s="16"/>
      <c r="T50" s="1"/>
      <c r="U50" s="14"/>
      <c r="AE50" s="1"/>
    </row>
    <row r="51" spans="1:31" x14ac:dyDescent="0.2">
      <c r="A51" s="19" t="s">
        <v>65</v>
      </c>
      <c r="B51" s="10"/>
      <c r="C51" s="11">
        <v>2000000</v>
      </c>
      <c r="D51" s="12">
        <f t="shared" si="4"/>
        <v>2000000</v>
      </c>
      <c r="E51" s="12"/>
      <c r="F51" s="12"/>
      <c r="G51" s="12">
        <v>17315.54</v>
      </c>
      <c r="H51" s="12">
        <v>-17315.54</v>
      </c>
      <c r="I51" s="12"/>
      <c r="J51" s="12"/>
      <c r="K51" s="12"/>
      <c r="L51" s="12">
        <v>4652268.4400000004</v>
      </c>
      <c r="M51" s="12">
        <v>795072.18</v>
      </c>
      <c r="N51" s="12"/>
      <c r="O51" s="12"/>
      <c r="P51" s="12">
        <f t="shared" si="8"/>
        <v>5447340.6200000001</v>
      </c>
      <c r="Q51" s="13">
        <f t="shared" si="9"/>
        <v>-3447340.62</v>
      </c>
      <c r="R51" s="16"/>
      <c r="S51" s="16"/>
      <c r="T51" s="1"/>
      <c r="U51" s="14"/>
      <c r="AE51" s="1"/>
    </row>
    <row r="52" spans="1:31" x14ac:dyDescent="0.2">
      <c r="A52" s="20" t="s">
        <v>66</v>
      </c>
      <c r="B52" s="10">
        <v>3420000</v>
      </c>
      <c r="C52" s="11"/>
      <c r="D52" s="12">
        <f t="shared" si="4"/>
        <v>3420000</v>
      </c>
      <c r="E52" s="12"/>
      <c r="F52" s="12">
        <v>570000</v>
      </c>
      <c r="G52" s="12">
        <v>570000</v>
      </c>
      <c r="H52" s="12">
        <v>2215912</v>
      </c>
      <c r="I52" s="12"/>
      <c r="J52" s="12"/>
      <c r="K52" s="12"/>
      <c r="L52" s="12"/>
      <c r="M52" s="12"/>
      <c r="N52" s="12"/>
      <c r="O52" s="12">
        <v>290689.83</v>
      </c>
      <c r="P52" s="12">
        <f t="shared" si="8"/>
        <v>3646601.83</v>
      </c>
      <c r="Q52" s="13">
        <f t="shared" si="9"/>
        <v>-226601.83000000007</v>
      </c>
      <c r="R52" s="16"/>
      <c r="S52" s="16"/>
      <c r="T52" s="1"/>
      <c r="U52" s="14"/>
      <c r="AE52" s="1"/>
    </row>
    <row r="53" spans="1:31" x14ac:dyDescent="0.2">
      <c r="A53" s="19" t="s">
        <v>67</v>
      </c>
      <c r="B53" s="10">
        <v>84000000</v>
      </c>
      <c r="C53" s="11"/>
      <c r="D53" s="12">
        <f t="shared" si="4"/>
        <v>84000000</v>
      </c>
      <c r="E53" s="12"/>
      <c r="F53" s="12">
        <v>7000000</v>
      </c>
      <c r="G53" s="12">
        <v>7000000</v>
      </c>
      <c r="H53" s="12"/>
      <c r="I53" s="12">
        <v>14000000</v>
      </c>
      <c r="J53" s="12">
        <v>7000000</v>
      </c>
      <c r="K53" s="12"/>
      <c r="L53" s="12">
        <v>7000000</v>
      </c>
      <c r="M53" s="12">
        <v>7000000</v>
      </c>
      <c r="N53" s="12"/>
      <c r="O53" s="12">
        <v>28000000</v>
      </c>
      <c r="P53" s="12">
        <f t="shared" si="8"/>
        <v>77000000</v>
      </c>
      <c r="Q53" s="13">
        <f t="shared" si="9"/>
        <v>7000000</v>
      </c>
      <c r="R53" s="16"/>
      <c r="S53" s="16"/>
      <c r="T53" s="1"/>
      <c r="U53" s="14"/>
      <c r="AE53" s="1"/>
    </row>
    <row r="54" spans="1:31" x14ac:dyDescent="0.2">
      <c r="A54" s="21" t="s">
        <v>68</v>
      </c>
      <c r="B54" s="10">
        <v>8300002</v>
      </c>
      <c r="C54" s="11"/>
      <c r="D54" s="12">
        <f t="shared" si="4"/>
        <v>8300002</v>
      </c>
      <c r="E54" s="12">
        <v>2295002.0299999998</v>
      </c>
      <c r="F54" s="12"/>
      <c r="G54" s="12"/>
      <c r="H54" s="12"/>
      <c r="I54" s="12">
        <v>981424.96</v>
      </c>
      <c r="J54" s="12">
        <v>195000</v>
      </c>
      <c r="K54" s="12"/>
      <c r="L54" s="12"/>
      <c r="M54" s="12"/>
      <c r="N54" s="12"/>
      <c r="O54" s="12">
        <v>-1765241.03</v>
      </c>
      <c r="P54" s="12">
        <f t="shared" si="8"/>
        <v>1706185.9599999997</v>
      </c>
      <c r="Q54" s="13">
        <f t="shared" si="9"/>
        <v>6593816.04</v>
      </c>
      <c r="R54" s="16"/>
      <c r="S54" s="16"/>
      <c r="T54" s="1"/>
      <c r="U54" s="14"/>
      <c r="AE54" s="1"/>
    </row>
    <row r="55" spans="1:31" x14ac:dyDescent="0.2">
      <c r="A55" s="21" t="s">
        <v>69</v>
      </c>
      <c r="B55" s="10">
        <v>346420</v>
      </c>
      <c r="C55" s="11"/>
      <c r="D55" s="12">
        <f t="shared" si="4"/>
        <v>346420</v>
      </c>
      <c r="E55" s="12"/>
      <c r="F55" s="12">
        <v>224800</v>
      </c>
      <c r="G55" s="12">
        <v>-224800</v>
      </c>
      <c r="H55" s="12"/>
      <c r="I55" s="12"/>
      <c r="J55" s="12"/>
      <c r="K55" s="12"/>
      <c r="L55" s="12"/>
      <c r="M55" s="12"/>
      <c r="N55" s="12"/>
      <c r="O55" s="12"/>
      <c r="P55" s="12">
        <f t="shared" si="8"/>
        <v>0</v>
      </c>
      <c r="Q55" s="13">
        <f t="shared" si="9"/>
        <v>346420</v>
      </c>
      <c r="R55" s="16"/>
      <c r="S55" s="16"/>
      <c r="T55" s="1"/>
      <c r="U55" s="14"/>
      <c r="AE55" s="1"/>
    </row>
    <row r="56" spans="1:31" x14ac:dyDescent="0.2">
      <c r="A56" s="21" t="s">
        <v>70</v>
      </c>
      <c r="B56" s="10">
        <v>2100000</v>
      </c>
      <c r="C56" s="11">
        <v>-700000</v>
      </c>
      <c r="D56" s="12">
        <f t="shared" si="4"/>
        <v>1400000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>
        <v>1268854</v>
      </c>
      <c r="P56" s="12">
        <f t="shared" si="8"/>
        <v>1268854</v>
      </c>
      <c r="Q56" s="13">
        <f t="shared" si="9"/>
        <v>131146</v>
      </c>
      <c r="R56" s="16"/>
      <c r="S56" s="16"/>
      <c r="T56" s="1"/>
      <c r="U56" s="14"/>
      <c r="AE56" s="1"/>
    </row>
    <row r="57" spans="1:31" x14ac:dyDescent="0.2">
      <c r="A57" s="21" t="s">
        <v>71</v>
      </c>
      <c r="B57" s="10">
        <v>333375</v>
      </c>
      <c r="C57" s="11"/>
      <c r="D57" s="12">
        <f t="shared" si="4"/>
        <v>333375</v>
      </c>
      <c r="E57" s="12"/>
      <c r="F57" s="12">
        <v>1148455.05</v>
      </c>
      <c r="G57" s="12"/>
      <c r="H57" s="12"/>
      <c r="I57" s="12"/>
      <c r="J57" s="12"/>
      <c r="K57" s="12"/>
      <c r="L57" s="12"/>
      <c r="M57" s="12"/>
      <c r="N57" s="12"/>
      <c r="O57" s="12">
        <v>730001.1</v>
      </c>
      <c r="P57" s="12">
        <f t="shared" si="8"/>
        <v>1878456.15</v>
      </c>
      <c r="Q57" s="13">
        <f t="shared" si="9"/>
        <v>-1545081.15</v>
      </c>
      <c r="R57" s="16"/>
      <c r="S57" s="16"/>
      <c r="T57" s="1"/>
      <c r="U57" s="14"/>
      <c r="AE57" s="1"/>
    </row>
    <row r="58" spans="1:31" x14ac:dyDescent="0.2">
      <c r="A58" s="21" t="s">
        <v>72</v>
      </c>
      <c r="B58" s="10">
        <v>1250000</v>
      </c>
      <c r="C58" s="11">
        <v>-250000</v>
      </c>
      <c r="D58" s="12">
        <f t="shared" si="4"/>
        <v>1000000</v>
      </c>
      <c r="E58" s="12"/>
      <c r="F58" s="12">
        <v>1227991.1299999999</v>
      </c>
      <c r="G58" s="12">
        <v>-335626.11</v>
      </c>
      <c r="H58" s="12">
        <v>97831</v>
      </c>
      <c r="I58" s="12">
        <v>93149.2</v>
      </c>
      <c r="J58" s="12"/>
      <c r="K58" s="12"/>
      <c r="L58" s="12">
        <v>35488.5</v>
      </c>
      <c r="M58" s="12">
        <v>97831</v>
      </c>
      <c r="N58" s="12"/>
      <c r="O58" s="12"/>
      <c r="P58" s="12">
        <f t="shared" si="8"/>
        <v>1216664.72</v>
      </c>
      <c r="Q58" s="13">
        <f t="shared" si="9"/>
        <v>-216664.71999999997</v>
      </c>
      <c r="R58" s="16"/>
      <c r="S58" s="16"/>
      <c r="T58" s="1"/>
      <c r="U58" s="14"/>
      <c r="AE58" s="1"/>
    </row>
    <row r="59" spans="1:31" x14ac:dyDescent="0.2">
      <c r="A59" s="21" t="s">
        <v>73</v>
      </c>
      <c r="B59" s="10"/>
      <c r="C59" s="11">
        <v>700000</v>
      </c>
      <c r="D59" s="12">
        <f t="shared" si="4"/>
        <v>700000</v>
      </c>
      <c r="E59" s="12"/>
      <c r="F59" s="12"/>
      <c r="G59" s="12"/>
      <c r="H59" s="12"/>
      <c r="I59" s="12">
        <v>4720</v>
      </c>
      <c r="J59" s="12"/>
      <c r="K59" s="12"/>
      <c r="L59" s="12"/>
      <c r="M59" s="12"/>
      <c r="N59" s="12"/>
      <c r="O59" s="12"/>
      <c r="P59" s="12">
        <f t="shared" si="8"/>
        <v>4720</v>
      </c>
      <c r="Q59" s="13">
        <f t="shared" si="9"/>
        <v>695280</v>
      </c>
      <c r="R59" s="16"/>
      <c r="S59" s="16"/>
      <c r="T59" s="1"/>
      <c r="U59" s="14"/>
      <c r="AE59" s="1"/>
    </row>
    <row r="60" spans="1:31" x14ac:dyDescent="0.2">
      <c r="A60" s="21" t="s">
        <v>74</v>
      </c>
      <c r="B60" s="10">
        <v>1000001</v>
      </c>
      <c r="C60" s="11"/>
      <c r="D60" s="12">
        <f t="shared" si="4"/>
        <v>1000001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8"/>
        <v>0</v>
      </c>
      <c r="Q60" s="13">
        <f t="shared" si="9"/>
        <v>1000001</v>
      </c>
      <c r="R60" s="16"/>
      <c r="S60" s="16"/>
      <c r="T60" s="1"/>
      <c r="U60" s="14"/>
      <c r="AE60" s="1"/>
    </row>
    <row r="61" spans="1:31" x14ac:dyDescent="0.2">
      <c r="A61" s="21" t="s">
        <v>75</v>
      </c>
      <c r="B61" s="10">
        <v>70000</v>
      </c>
      <c r="C61" s="11"/>
      <c r="D61" s="12">
        <f t="shared" si="4"/>
        <v>70000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8"/>
        <v>0</v>
      </c>
      <c r="Q61" s="13">
        <f t="shared" si="9"/>
        <v>70000</v>
      </c>
      <c r="R61" s="16"/>
      <c r="S61" s="16"/>
      <c r="T61" s="1"/>
      <c r="U61" s="14"/>
      <c r="AE61" s="1"/>
    </row>
    <row r="62" spans="1:31" x14ac:dyDescent="0.2">
      <c r="A62" s="21" t="s">
        <v>76</v>
      </c>
      <c r="B62" s="10">
        <v>10254240</v>
      </c>
      <c r="C62" s="11">
        <v>-5500000</v>
      </c>
      <c r="D62" s="12">
        <f t="shared" si="4"/>
        <v>4754240</v>
      </c>
      <c r="E62" s="12"/>
      <c r="F62" s="12">
        <v>1721268.44</v>
      </c>
      <c r="G62" s="12">
        <v>601107.03</v>
      </c>
      <c r="H62" s="12">
        <v>200000</v>
      </c>
      <c r="I62" s="12">
        <v>299715.11</v>
      </c>
      <c r="J62" s="12"/>
      <c r="K62" s="12"/>
      <c r="L62" s="12">
        <v>802574.2</v>
      </c>
      <c r="M62" s="12">
        <v>200000</v>
      </c>
      <c r="N62" s="12"/>
      <c r="O62" s="12">
        <v>436432.37</v>
      </c>
      <c r="P62" s="12">
        <f t="shared" si="8"/>
        <v>4261097.1499999994</v>
      </c>
      <c r="Q62" s="13">
        <f t="shared" si="9"/>
        <v>493142.85000000056</v>
      </c>
      <c r="R62" s="16"/>
      <c r="S62" s="16"/>
      <c r="T62" s="1"/>
      <c r="U62" s="14"/>
      <c r="AE62" s="1"/>
    </row>
    <row r="63" spans="1:31" x14ac:dyDescent="0.2">
      <c r="A63" s="21" t="s">
        <v>77</v>
      </c>
      <c r="B63" s="10">
        <v>100000</v>
      </c>
      <c r="C63" s="11">
        <v>1000000</v>
      </c>
      <c r="D63" s="12">
        <f t="shared" si="4"/>
        <v>1100000</v>
      </c>
      <c r="E63" s="12"/>
      <c r="F63" s="12"/>
      <c r="G63" s="12">
        <v>1290118.53</v>
      </c>
      <c r="H63" s="12"/>
      <c r="I63" s="12"/>
      <c r="J63" s="12">
        <v>680476.5</v>
      </c>
      <c r="K63" s="12"/>
      <c r="L63" s="12"/>
      <c r="M63" s="12">
        <v>1114058</v>
      </c>
      <c r="N63" s="12">
        <v>1600000</v>
      </c>
      <c r="O63" s="12">
        <v>-860518.53</v>
      </c>
      <c r="P63" s="12">
        <f t="shared" si="8"/>
        <v>3824134.5</v>
      </c>
      <c r="Q63" s="13">
        <f t="shared" si="9"/>
        <v>-2724134.5</v>
      </c>
      <c r="R63" s="16"/>
      <c r="S63" s="16"/>
      <c r="T63" s="1"/>
      <c r="U63" s="14"/>
      <c r="AE63" s="1"/>
    </row>
    <row r="64" spans="1:31" x14ac:dyDescent="0.2">
      <c r="A64" s="21" t="s">
        <v>78</v>
      </c>
      <c r="B64" s="10">
        <v>1</v>
      </c>
      <c r="C64" s="17"/>
      <c r="D64" s="12">
        <f t="shared" si="4"/>
        <v>1</v>
      </c>
      <c r="E64" s="12"/>
      <c r="F64" s="12"/>
      <c r="G64" s="12"/>
      <c r="H64" s="12"/>
      <c r="I64" s="12"/>
      <c r="J64" s="12"/>
      <c r="K64" s="12"/>
      <c r="L64" s="12"/>
      <c r="M64" s="12"/>
      <c r="N64" s="12">
        <v>2884.75</v>
      </c>
      <c r="O64" s="12"/>
      <c r="P64" s="12">
        <f t="shared" si="8"/>
        <v>2884.75</v>
      </c>
      <c r="Q64" s="13">
        <f t="shared" si="9"/>
        <v>-2883.75</v>
      </c>
      <c r="R64" s="16"/>
      <c r="S64" s="16"/>
      <c r="T64" s="1"/>
      <c r="U64" s="14"/>
      <c r="AE64" s="1"/>
    </row>
    <row r="65" spans="1:31" x14ac:dyDescent="0.2">
      <c r="A65" s="21" t="s">
        <v>79</v>
      </c>
      <c r="B65" s="10">
        <v>9164000</v>
      </c>
      <c r="C65" s="17">
        <v>-1800000</v>
      </c>
      <c r="D65" s="12">
        <f t="shared" si="4"/>
        <v>7364000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8"/>
        <v>0</v>
      </c>
      <c r="Q65" s="13">
        <f t="shared" si="9"/>
        <v>7364000</v>
      </c>
      <c r="R65" s="16"/>
      <c r="S65" s="16"/>
      <c r="T65" s="1"/>
      <c r="U65" s="14"/>
      <c r="AE65" s="1"/>
    </row>
    <row r="66" spans="1:31" x14ac:dyDescent="0.2">
      <c r="A66" s="21" t="s">
        <v>80</v>
      </c>
      <c r="B66" s="10">
        <v>681000</v>
      </c>
      <c r="C66" s="17">
        <v>10300000</v>
      </c>
      <c r="D66" s="12">
        <f t="shared" si="4"/>
        <v>10981000</v>
      </c>
      <c r="E66" s="12"/>
      <c r="F66" s="12"/>
      <c r="G66" s="12">
        <v>4000000</v>
      </c>
      <c r="H66" s="12"/>
      <c r="I66" s="12">
        <v>4371209.8</v>
      </c>
      <c r="J66" s="12">
        <v>2403849.8199999998</v>
      </c>
      <c r="K66" s="12">
        <v>1779558</v>
      </c>
      <c r="L66" s="12">
        <v>-1596105.16</v>
      </c>
      <c r="M66" s="12"/>
      <c r="N66" s="12"/>
      <c r="O66" s="12">
        <v>-5483407.8200000003</v>
      </c>
      <c r="P66" s="12">
        <f t="shared" si="8"/>
        <v>5475104.6399999987</v>
      </c>
      <c r="Q66" s="13">
        <f t="shared" si="9"/>
        <v>5505895.3600000013</v>
      </c>
      <c r="R66" s="16"/>
      <c r="S66" s="16"/>
      <c r="T66" s="1"/>
      <c r="U66" s="14"/>
      <c r="AE66" s="1"/>
    </row>
    <row r="67" spans="1:31" x14ac:dyDescent="0.2">
      <c r="A67" s="21" t="s">
        <v>81</v>
      </c>
      <c r="B67" s="10"/>
      <c r="C67" s="17">
        <v>3700000</v>
      </c>
      <c r="D67" s="12">
        <f t="shared" si="4"/>
        <v>3700000</v>
      </c>
      <c r="E67" s="12"/>
      <c r="F67" s="12"/>
      <c r="G67" s="12">
        <v>2313390</v>
      </c>
      <c r="H67" s="12"/>
      <c r="I67" s="12">
        <v>93220</v>
      </c>
      <c r="J67" s="12"/>
      <c r="K67" s="12"/>
      <c r="L67" s="12">
        <v>1728582</v>
      </c>
      <c r="M67" s="12">
        <v>84429</v>
      </c>
      <c r="N67" s="12"/>
      <c r="O67" s="12">
        <v>1855255</v>
      </c>
      <c r="P67" s="12">
        <f t="shared" si="8"/>
        <v>6074876</v>
      </c>
      <c r="Q67" s="13">
        <f t="shared" si="9"/>
        <v>-2374876</v>
      </c>
      <c r="R67" s="1"/>
      <c r="S67" s="16"/>
      <c r="T67" s="1"/>
      <c r="U67" s="14"/>
      <c r="AE67" s="1"/>
    </row>
    <row r="68" spans="1:31" x14ac:dyDescent="0.2">
      <c r="A68" s="21" t="s">
        <v>82</v>
      </c>
      <c r="B68" s="10">
        <v>3000000</v>
      </c>
      <c r="C68" s="17"/>
      <c r="D68" s="12">
        <f t="shared" si="4"/>
        <v>3000000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8"/>
        <v>0</v>
      </c>
      <c r="Q68" s="13">
        <f t="shared" si="9"/>
        <v>3000000</v>
      </c>
      <c r="R68" s="1"/>
      <c r="S68" s="1"/>
      <c r="T68" s="1"/>
      <c r="U68" s="14"/>
      <c r="AE68" s="1"/>
    </row>
    <row r="69" spans="1:31" x14ac:dyDescent="0.2">
      <c r="A69" s="21" t="s">
        <v>83</v>
      </c>
      <c r="B69" s="10"/>
      <c r="C69" s="17">
        <v>1200000</v>
      </c>
      <c r="D69" s="12">
        <f t="shared" si="4"/>
        <v>1200000</v>
      </c>
      <c r="E69" s="12"/>
      <c r="F69" s="12"/>
      <c r="G69" s="12"/>
      <c r="H69" s="12">
        <v>1271789.6100000001</v>
      </c>
      <c r="I69" s="12"/>
      <c r="J69" s="12"/>
      <c r="K69" s="12"/>
      <c r="L69" s="12"/>
      <c r="M69" s="12"/>
      <c r="N69" s="12"/>
      <c r="O69" s="12"/>
      <c r="P69" s="12">
        <f t="shared" si="8"/>
        <v>1271789.6100000001</v>
      </c>
      <c r="Q69" s="13">
        <f t="shared" si="9"/>
        <v>-71789.610000000102</v>
      </c>
      <c r="R69" s="1"/>
      <c r="S69" s="1"/>
      <c r="T69" s="1"/>
      <c r="U69" s="14"/>
      <c r="AE69" s="1"/>
    </row>
    <row r="70" spans="1:31" x14ac:dyDescent="0.2">
      <c r="A70" s="19" t="s">
        <v>84</v>
      </c>
      <c r="B70" s="10">
        <v>262</v>
      </c>
      <c r="C70" s="22"/>
      <c r="D70" s="12">
        <f t="shared" si="4"/>
        <v>262</v>
      </c>
      <c r="E70" s="12"/>
      <c r="F70" s="12"/>
      <c r="G70" s="12">
        <v>225000</v>
      </c>
      <c r="H70" s="12"/>
      <c r="I70" s="12"/>
      <c r="J70" s="12"/>
      <c r="K70" s="12">
        <v>225000</v>
      </c>
      <c r="L70" s="12"/>
      <c r="M70" s="12"/>
      <c r="N70" s="12"/>
      <c r="O70" s="12">
        <v>-184500</v>
      </c>
      <c r="P70" s="12">
        <f t="shared" si="8"/>
        <v>265500</v>
      </c>
      <c r="Q70" s="13">
        <f t="shared" si="9"/>
        <v>-265238</v>
      </c>
      <c r="R70" s="1"/>
      <c r="S70" s="1"/>
      <c r="T70" s="1"/>
      <c r="U70" s="14"/>
      <c r="AE70" s="1"/>
    </row>
    <row r="71" spans="1:31" ht="13.5" thickBot="1" x14ac:dyDescent="0.25">
      <c r="A71" s="23" t="s">
        <v>85</v>
      </c>
      <c r="B71" s="10">
        <v>1</v>
      </c>
      <c r="C71" s="11"/>
      <c r="D71" s="12">
        <f t="shared" si="4"/>
        <v>1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8"/>
        <v>0</v>
      </c>
      <c r="Q71" s="13">
        <f t="shared" si="9"/>
        <v>1</v>
      </c>
      <c r="R71" s="1"/>
      <c r="S71" s="1"/>
      <c r="T71" s="1"/>
      <c r="U71" s="14"/>
      <c r="AE71" s="1"/>
    </row>
    <row r="72" spans="1:31" ht="15" thickBot="1" x14ac:dyDescent="0.25">
      <c r="A72" s="15" t="s">
        <v>86</v>
      </c>
      <c r="B72" s="3">
        <f t="shared" ref="B72:Q72" si="10">SUM(B73:B116)</f>
        <v>356528804</v>
      </c>
      <c r="C72" s="6">
        <f t="shared" si="10"/>
        <v>-43839670</v>
      </c>
      <c r="D72" s="3">
        <f t="shared" si="10"/>
        <v>312689134</v>
      </c>
      <c r="E72" s="3">
        <f t="shared" si="10"/>
        <v>0</v>
      </c>
      <c r="F72" s="3">
        <f t="shared" si="10"/>
        <v>38652788.710000001</v>
      </c>
      <c r="G72" s="3">
        <f t="shared" si="10"/>
        <v>22103351.270000007</v>
      </c>
      <c r="H72" s="3">
        <f t="shared" si="10"/>
        <v>5645412.8200000003</v>
      </c>
      <c r="I72" s="3">
        <f t="shared" si="10"/>
        <v>21729063.080000002</v>
      </c>
      <c r="J72" s="3">
        <f t="shared" si="10"/>
        <v>3646886.8699999996</v>
      </c>
      <c r="K72" s="3">
        <f t="shared" si="10"/>
        <v>23701208.98</v>
      </c>
      <c r="L72" s="3">
        <f t="shared" si="10"/>
        <v>10730351.690000001</v>
      </c>
      <c r="M72" s="3">
        <f t="shared" si="10"/>
        <v>14207743.300000003</v>
      </c>
      <c r="N72" s="3">
        <f t="shared" si="10"/>
        <v>7648064.3100000005</v>
      </c>
      <c r="O72" s="3">
        <f t="shared" si="10"/>
        <v>-17033596.599999998</v>
      </c>
      <c r="P72" s="3">
        <f t="shared" si="10"/>
        <v>131031274.42999998</v>
      </c>
      <c r="Q72" s="7">
        <f t="shared" si="10"/>
        <v>181657859.56999999</v>
      </c>
      <c r="R72" s="1"/>
      <c r="S72" s="1"/>
      <c r="T72" s="1"/>
      <c r="U72" s="14"/>
      <c r="AE72" s="1"/>
    </row>
    <row r="73" spans="1:31" x14ac:dyDescent="0.2">
      <c r="A73" s="18" t="s">
        <v>87</v>
      </c>
      <c r="B73" s="10">
        <v>23620330</v>
      </c>
      <c r="C73" s="11">
        <v>4500000</v>
      </c>
      <c r="D73" s="12">
        <f t="shared" si="4"/>
        <v>28120330</v>
      </c>
      <c r="E73" s="12"/>
      <c r="F73" s="12">
        <v>5280367.84</v>
      </c>
      <c r="G73" s="12">
        <v>2020325.84</v>
      </c>
      <c r="H73" s="12">
        <v>2479699.46</v>
      </c>
      <c r="I73" s="12">
        <v>4697613.95</v>
      </c>
      <c r="J73" s="12">
        <v>2765378.18</v>
      </c>
      <c r="K73" s="12">
        <v>871678.98</v>
      </c>
      <c r="L73" s="12">
        <v>1226674.8</v>
      </c>
      <c r="M73" s="12">
        <v>500000</v>
      </c>
      <c r="N73" s="12">
        <v>3568402</v>
      </c>
      <c r="O73" s="12">
        <v>-5576010.7999999998</v>
      </c>
      <c r="P73" s="12">
        <f t="shared" ref="P73:P116" si="11">SUM(E73:O73)</f>
        <v>17834130.25</v>
      </c>
      <c r="Q73" s="13">
        <f t="shared" ref="Q73:Q116" si="12">+D73-P73</f>
        <v>10286199.75</v>
      </c>
      <c r="R73" s="16">
        <v>17834130.25</v>
      </c>
      <c r="S73" s="1"/>
      <c r="T73" s="1"/>
      <c r="U73" s="14"/>
      <c r="AE73" s="1"/>
    </row>
    <row r="74" spans="1:31" x14ac:dyDescent="0.2">
      <c r="A74" s="18" t="s">
        <v>88</v>
      </c>
      <c r="B74" s="10">
        <v>500000</v>
      </c>
      <c r="C74" s="11"/>
      <c r="D74" s="12">
        <f t="shared" si="4"/>
        <v>500000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>
        <f t="shared" si="11"/>
        <v>0</v>
      </c>
      <c r="Q74" s="13">
        <f t="shared" si="12"/>
        <v>500000</v>
      </c>
      <c r="R74" s="16">
        <v>0</v>
      </c>
      <c r="S74" s="1"/>
      <c r="T74" s="1"/>
      <c r="U74" s="14"/>
      <c r="AE74" s="1"/>
    </row>
    <row r="75" spans="1:31" x14ac:dyDescent="0.2">
      <c r="A75" s="18" t="s">
        <v>89</v>
      </c>
      <c r="B75" s="10">
        <v>20900000</v>
      </c>
      <c r="C75" s="11"/>
      <c r="D75" s="12">
        <f t="shared" si="4"/>
        <v>20900000</v>
      </c>
      <c r="E75" s="12"/>
      <c r="F75" s="12"/>
      <c r="G75" s="12"/>
      <c r="H75" s="12"/>
      <c r="I75" s="12"/>
      <c r="J75" s="12"/>
      <c r="K75" s="12">
        <v>1952200</v>
      </c>
      <c r="L75" s="12">
        <v>-1952200</v>
      </c>
      <c r="M75" s="12"/>
      <c r="N75" s="12"/>
      <c r="O75" s="12">
        <v>504450</v>
      </c>
      <c r="P75" s="12">
        <f t="shared" si="11"/>
        <v>504450</v>
      </c>
      <c r="Q75" s="13">
        <f t="shared" si="12"/>
        <v>20395550</v>
      </c>
      <c r="R75" s="16">
        <v>504450</v>
      </c>
      <c r="S75" s="1"/>
      <c r="T75" s="1"/>
      <c r="U75" s="14"/>
      <c r="AE75" s="1"/>
    </row>
    <row r="76" spans="1:31" x14ac:dyDescent="0.2">
      <c r="A76" s="18" t="s">
        <v>90</v>
      </c>
      <c r="B76" s="10">
        <v>78334825</v>
      </c>
      <c r="C76" s="11">
        <v>-27239670</v>
      </c>
      <c r="D76" s="12">
        <f t="shared" ref="D76:D116" si="13">+B76+C76</f>
        <v>51095155</v>
      </c>
      <c r="E76" s="12"/>
      <c r="F76" s="12">
        <v>18917422</v>
      </c>
      <c r="G76" s="12">
        <v>6865000</v>
      </c>
      <c r="H76" s="12"/>
      <c r="I76" s="12">
        <v>2899000</v>
      </c>
      <c r="J76" s="12">
        <v>1033180</v>
      </c>
      <c r="K76" s="12">
        <v>5225080</v>
      </c>
      <c r="L76" s="12">
        <v>2954200</v>
      </c>
      <c r="M76" s="12"/>
      <c r="N76" s="12"/>
      <c r="O76" s="12">
        <v>-973280</v>
      </c>
      <c r="P76" s="12">
        <f t="shared" si="11"/>
        <v>36920602</v>
      </c>
      <c r="Q76" s="13">
        <f t="shared" si="12"/>
        <v>14174553</v>
      </c>
      <c r="R76" s="16">
        <v>36920602</v>
      </c>
      <c r="S76" s="1"/>
      <c r="T76" s="1"/>
      <c r="U76" s="14"/>
      <c r="AE76" s="1"/>
    </row>
    <row r="77" spans="1:31" x14ac:dyDescent="0.2">
      <c r="A77" s="18" t="s">
        <v>91</v>
      </c>
      <c r="B77" s="10">
        <v>7454736</v>
      </c>
      <c r="C77" s="11"/>
      <c r="D77" s="12">
        <f t="shared" si="13"/>
        <v>7454736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>
        <f t="shared" si="11"/>
        <v>0</v>
      </c>
      <c r="Q77" s="13">
        <f t="shared" si="12"/>
        <v>7454736</v>
      </c>
      <c r="R77" s="16">
        <v>0</v>
      </c>
      <c r="S77" s="1"/>
      <c r="T77" s="1"/>
      <c r="U77" s="14"/>
      <c r="AE77" s="1"/>
    </row>
    <row r="78" spans="1:31" x14ac:dyDescent="0.2">
      <c r="A78" s="18" t="s">
        <v>92</v>
      </c>
      <c r="B78" s="10">
        <v>600000</v>
      </c>
      <c r="C78" s="11"/>
      <c r="D78" s="12">
        <f t="shared" si="13"/>
        <v>600000</v>
      </c>
      <c r="E78" s="12"/>
      <c r="F78" s="12">
        <v>39782.17</v>
      </c>
      <c r="G78" s="12"/>
      <c r="H78" s="12"/>
      <c r="I78" s="12">
        <v>181928.86</v>
      </c>
      <c r="J78" s="12"/>
      <c r="K78" s="12"/>
      <c r="L78" s="12">
        <v>141600</v>
      </c>
      <c r="M78" s="12"/>
      <c r="N78" s="12"/>
      <c r="O78" s="12"/>
      <c r="P78" s="12">
        <f t="shared" si="11"/>
        <v>363311.02999999997</v>
      </c>
      <c r="Q78" s="13">
        <f t="shared" si="12"/>
        <v>236688.97000000003</v>
      </c>
      <c r="R78" s="16">
        <v>363311.03</v>
      </c>
      <c r="S78" s="1"/>
      <c r="T78" s="1"/>
      <c r="U78" s="14"/>
      <c r="AE78" s="1"/>
    </row>
    <row r="79" spans="1:31" x14ac:dyDescent="0.2">
      <c r="A79" s="18" t="s">
        <v>93</v>
      </c>
      <c r="B79" s="10"/>
      <c r="C79" s="11">
        <v>100000</v>
      </c>
      <c r="D79" s="12">
        <f t="shared" si="13"/>
        <v>100000</v>
      </c>
      <c r="E79" s="12"/>
      <c r="F79" s="12"/>
      <c r="G79" s="12">
        <v>3375</v>
      </c>
      <c r="H79" s="12"/>
      <c r="I79" s="12"/>
      <c r="J79" s="12"/>
      <c r="K79" s="12"/>
      <c r="L79" s="12"/>
      <c r="M79" s="12"/>
      <c r="N79" s="12"/>
      <c r="O79" s="12"/>
      <c r="P79" s="12">
        <f t="shared" si="11"/>
        <v>3375</v>
      </c>
      <c r="Q79" s="13">
        <f t="shared" si="12"/>
        <v>96625</v>
      </c>
      <c r="R79" s="16">
        <v>3375</v>
      </c>
      <c r="S79" s="1"/>
      <c r="T79" s="1"/>
      <c r="U79" s="14"/>
      <c r="AE79" s="1"/>
    </row>
    <row r="80" spans="1:31" x14ac:dyDescent="0.2">
      <c r="A80" s="18" t="s">
        <v>94</v>
      </c>
      <c r="B80" s="10">
        <v>1537500</v>
      </c>
      <c r="C80" s="11"/>
      <c r="D80" s="12">
        <f t="shared" si="13"/>
        <v>1537500</v>
      </c>
      <c r="E80" s="12"/>
      <c r="F80" s="12"/>
      <c r="G80" s="12"/>
      <c r="H80" s="12"/>
      <c r="I80" s="12"/>
      <c r="J80" s="12"/>
      <c r="K80" s="12"/>
      <c r="L80" s="12"/>
      <c r="M80" s="12">
        <v>122706.42</v>
      </c>
      <c r="N80" s="12"/>
      <c r="O80" s="12"/>
      <c r="P80" s="12">
        <f t="shared" si="11"/>
        <v>122706.42</v>
      </c>
      <c r="Q80" s="13">
        <f t="shared" si="12"/>
        <v>1414793.58</v>
      </c>
      <c r="R80" s="16">
        <v>122706.42</v>
      </c>
      <c r="S80" s="1"/>
      <c r="T80" s="1"/>
      <c r="U80" s="14"/>
      <c r="AE80" s="1"/>
    </row>
    <row r="81" spans="1:31" x14ac:dyDescent="0.2">
      <c r="A81" s="24" t="s">
        <v>95</v>
      </c>
      <c r="B81" s="10">
        <v>2300000</v>
      </c>
      <c r="C81" s="11"/>
      <c r="D81" s="12">
        <f t="shared" si="13"/>
        <v>2300000</v>
      </c>
      <c r="E81" s="12"/>
      <c r="F81" s="12">
        <v>1155621.5</v>
      </c>
      <c r="G81" s="12">
        <v>18200.34</v>
      </c>
      <c r="H81" s="12"/>
      <c r="I81" s="12"/>
      <c r="J81" s="12"/>
      <c r="K81" s="12"/>
      <c r="L81" s="12">
        <v>947512.3</v>
      </c>
      <c r="M81" s="12"/>
      <c r="N81" s="12"/>
      <c r="O81" s="12"/>
      <c r="P81" s="12">
        <f t="shared" si="11"/>
        <v>2121334.14</v>
      </c>
      <c r="Q81" s="13">
        <f t="shared" si="12"/>
        <v>178665.85999999987</v>
      </c>
      <c r="R81" s="16">
        <v>2121334.14</v>
      </c>
      <c r="S81" s="1"/>
      <c r="T81" s="1"/>
      <c r="U81" s="14"/>
      <c r="AE81" s="1"/>
    </row>
    <row r="82" spans="1:31" x14ac:dyDescent="0.2">
      <c r="A82" s="24" t="s">
        <v>96</v>
      </c>
      <c r="B82" s="10">
        <v>5147217</v>
      </c>
      <c r="C82" s="11"/>
      <c r="D82" s="12">
        <f t="shared" si="13"/>
        <v>5147217</v>
      </c>
      <c r="E82" s="12"/>
      <c r="F82" s="12">
        <v>119054.33</v>
      </c>
      <c r="G82" s="12">
        <v>576263.80000000005</v>
      </c>
      <c r="H82" s="12"/>
      <c r="I82" s="12">
        <v>35999.68</v>
      </c>
      <c r="J82" s="12"/>
      <c r="K82" s="12"/>
      <c r="L82" s="12">
        <v>24544</v>
      </c>
      <c r="M82" s="12">
        <v>338070</v>
      </c>
      <c r="N82" s="12"/>
      <c r="O82" s="12"/>
      <c r="P82" s="12">
        <f t="shared" si="11"/>
        <v>1093931.81</v>
      </c>
      <c r="Q82" s="13">
        <f t="shared" si="12"/>
        <v>4053285.19</v>
      </c>
      <c r="R82" s="16">
        <v>1093931.81</v>
      </c>
      <c r="S82" s="1"/>
      <c r="T82" s="1"/>
      <c r="U82" s="14"/>
      <c r="AE82" s="1"/>
    </row>
    <row r="83" spans="1:31" x14ac:dyDescent="0.2">
      <c r="A83" s="25" t="s">
        <v>97</v>
      </c>
      <c r="B83" s="10">
        <v>1100000</v>
      </c>
      <c r="C83" s="11"/>
      <c r="D83" s="12">
        <f t="shared" si="13"/>
        <v>1100000</v>
      </c>
      <c r="E83" s="12"/>
      <c r="F83" s="12">
        <v>278421</v>
      </c>
      <c r="G83" s="12">
        <v>129985.89</v>
      </c>
      <c r="H83" s="12"/>
      <c r="I83" s="12"/>
      <c r="J83" s="12"/>
      <c r="K83" s="12"/>
      <c r="L83" s="12">
        <v>80830</v>
      </c>
      <c r="M83" s="12">
        <v>35100.160000000003</v>
      </c>
      <c r="N83" s="12"/>
      <c r="O83" s="12"/>
      <c r="P83" s="12">
        <f t="shared" si="11"/>
        <v>524337.05000000005</v>
      </c>
      <c r="Q83" s="13">
        <f t="shared" si="12"/>
        <v>575662.94999999995</v>
      </c>
      <c r="R83" s="16">
        <v>524337.04</v>
      </c>
      <c r="S83" s="1"/>
      <c r="T83" s="1"/>
      <c r="U83" s="14"/>
      <c r="AE83" s="1"/>
    </row>
    <row r="84" spans="1:31" x14ac:dyDescent="0.2">
      <c r="A84" s="25" t="s">
        <v>98</v>
      </c>
      <c r="B84" s="10">
        <v>725212</v>
      </c>
      <c r="C84" s="17"/>
      <c r="D84" s="12">
        <f t="shared" si="13"/>
        <v>725212</v>
      </c>
      <c r="E84" s="12"/>
      <c r="F84" s="12"/>
      <c r="G84" s="12">
        <v>29494.04</v>
      </c>
      <c r="H84" s="12"/>
      <c r="I84" s="12"/>
      <c r="J84" s="12"/>
      <c r="K84" s="12"/>
      <c r="L84" s="12"/>
      <c r="M84" s="12"/>
      <c r="N84" s="12"/>
      <c r="O84" s="12"/>
      <c r="P84" s="12">
        <f t="shared" si="11"/>
        <v>29494.04</v>
      </c>
      <c r="Q84" s="13">
        <f t="shared" si="12"/>
        <v>695717.96</v>
      </c>
      <c r="R84" s="16">
        <v>29494.04</v>
      </c>
      <c r="S84" s="1"/>
      <c r="T84" s="1"/>
      <c r="U84" s="14"/>
      <c r="AE84" s="1"/>
    </row>
    <row r="85" spans="1:31" x14ac:dyDescent="0.2">
      <c r="A85" s="25" t="s">
        <v>99</v>
      </c>
      <c r="B85" s="10">
        <v>90000</v>
      </c>
      <c r="C85" s="17">
        <v>1000000</v>
      </c>
      <c r="D85" s="12">
        <f t="shared" si="13"/>
        <v>1090000</v>
      </c>
      <c r="E85" s="12"/>
      <c r="F85" s="12">
        <v>15500</v>
      </c>
      <c r="G85" s="12">
        <v>287899.32</v>
      </c>
      <c r="H85" s="12"/>
      <c r="I85" s="12">
        <v>264650.40000000002</v>
      </c>
      <c r="J85" s="12"/>
      <c r="K85" s="12"/>
      <c r="L85" s="12">
        <v>258211.68</v>
      </c>
      <c r="M85" s="12">
        <v>78536.08</v>
      </c>
      <c r="N85" s="12"/>
      <c r="O85" s="12">
        <v>27600</v>
      </c>
      <c r="P85" s="12">
        <f t="shared" si="11"/>
        <v>932397.47999999986</v>
      </c>
      <c r="Q85" s="13">
        <f t="shared" si="12"/>
        <v>157602.52000000014</v>
      </c>
      <c r="R85" s="16">
        <v>932397.48</v>
      </c>
      <c r="S85" s="1"/>
      <c r="T85" s="1"/>
      <c r="U85" s="14"/>
      <c r="AE85" s="1"/>
    </row>
    <row r="86" spans="1:31" x14ac:dyDescent="0.2">
      <c r="A86" s="25" t="s">
        <v>100</v>
      </c>
      <c r="B86" s="10">
        <v>500000</v>
      </c>
      <c r="C86" s="17"/>
      <c r="D86" s="12">
        <f t="shared" si="13"/>
        <v>500000</v>
      </c>
      <c r="E86" s="12"/>
      <c r="F86" s="12"/>
      <c r="G86" s="12">
        <v>898452</v>
      </c>
      <c r="H86" s="12">
        <v>-898452</v>
      </c>
      <c r="I86" s="12"/>
      <c r="J86" s="12"/>
      <c r="K86" s="12"/>
      <c r="L86" s="12"/>
      <c r="M86" s="12"/>
      <c r="N86" s="12"/>
      <c r="O86" s="12"/>
      <c r="P86" s="12">
        <f t="shared" si="11"/>
        <v>0</v>
      </c>
      <c r="Q86" s="13">
        <f t="shared" si="12"/>
        <v>500000</v>
      </c>
      <c r="R86" s="16">
        <v>0</v>
      </c>
      <c r="S86" s="1"/>
      <c r="T86" s="1"/>
      <c r="U86" s="14"/>
      <c r="AE86" s="1"/>
    </row>
    <row r="87" spans="1:31" x14ac:dyDescent="0.2">
      <c r="A87" s="25" t="s">
        <v>101</v>
      </c>
      <c r="B87" s="10">
        <v>13300000</v>
      </c>
      <c r="C87" s="11">
        <v>-10500000</v>
      </c>
      <c r="D87" s="12">
        <f t="shared" si="13"/>
        <v>2800000</v>
      </c>
      <c r="E87" s="12"/>
      <c r="F87" s="12">
        <v>717674.28</v>
      </c>
      <c r="G87" s="12">
        <v>290332.19</v>
      </c>
      <c r="H87" s="12"/>
      <c r="I87" s="12">
        <v>284715.34000000003</v>
      </c>
      <c r="J87" s="12"/>
      <c r="K87" s="12"/>
      <c r="L87" s="12">
        <v>42480</v>
      </c>
      <c r="M87" s="12">
        <v>57520.04</v>
      </c>
      <c r="N87" s="12">
        <v>942699.81</v>
      </c>
      <c r="O87" s="12">
        <v>46500</v>
      </c>
      <c r="P87" s="12">
        <f t="shared" si="11"/>
        <v>2381921.66</v>
      </c>
      <c r="Q87" s="13">
        <f t="shared" si="12"/>
        <v>418078.33999999985</v>
      </c>
      <c r="R87" s="16">
        <v>2381921.66</v>
      </c>
      <c r="S87" s="1"/>
      <c r="T87" s="1"/>
      <c r="U87" s="14"/>
      <c r="AE87" s="1"/>
    </row>
    <row r="88" spans="1:31" x14ac:dyDescent="0.2">
      <c r="A88" s="25" t="s">
        <v>102</v>
      </c>
      <c r="B88" s="10"/>
      <c r="C88" s="11">
        <v>300000</v>
      </c>
      <c r="D88" s="12">
        <f t="shared" si="13"/>
        <v>300000</v>
      </c>
      <c r="E88" s="12"/>
      <c r="F88" s="12"/>
      <c r="G88" s="12">
        <v>38188.32</v>
      </c>
      <c r="H88" s="12"/>
      <c r="I88" s="12"/>
      <c r="J88" s="12"/>
      <c r="K88" s="12"/>
      <c r="L88" s="12">
        <v>88924.800000000003</v>
      </c>
      <c r="M88" s="12"/>
      <c r="N88" s="12"/>
      <c r="O88" s="12"/>
      <c r="P88" s="12">
        <f t="shared" si="11"/>
        <v>127113.12</v>
      </c>
      <c r="Q88" s="13">
        <f t="shared" si="12"/>
        <v>172886.88</v>
      </c>
      <c r="R88" s="16">
        <v>127113.12</v>
      </c>
      <c r="S88" s="1"/>
      <c r="T88" s="1"/>
      <c r="U88" s="14"/>
      <c r="AE88" s="1"/>
    </row>
    <row r="89" spans="1:31" x14ac:dyDescent="0.2">
      <c r="A89" s="25" t="s">
        <v>103</v>
      </c>
      <c r="B89" s="10">
        <v>500000</v>
      </c>
      <c r="C89" s="11">
        <v>3700000</v>
      </c>
      <c r="D89" s="12">
        <f t="shared" si="13"/>
        <v>4200000</v>
      </c>
      <c r="E89" s="12"/>
      <c r="F89" s="12">
        <v>1459893.58</v>
      </c>
      <c r="G89" s="12">
        <v>1532808.5</v>
      </c>
      <c r="H89" s="12">
        <v>898452</v>
      </c>
      <c r="I89" s="12"/>
      <c r="J89" s="12"/>
      <c r="K89" s="12"/>
      <c r="L89" s="12">
        <v>-472409.05</v>
      </c>
      <c r="M89" s="12">
        <v>106740.99</v>
      </c>
      <c r="N89" s="12"/>
      <c r="O89" s="12">
        <v>-898856.33</v>
      </c>
      <c r="P89" s="12">
        <f t="shared" si="11"/>
        <v>2626629.6900000004</v>
      </c>
      <c r="Q89" s="13">
        <f t="shared" si="12"/>
        <v>1573370.3099999996</v>
      </c>
      <c r="R89" s="16">
        <v>2626629.69</v>
      </c>
      <c r="S89" s="1"/>
      <c r="T89" s="1"/>
      <c r="U89" s="14"/>
      <c r="AE89" s="1"/>
    </row>
    <row r="90" spans="1:31" x14ac:dyDescent="0.2">
      <c r="A90" s="25" t="s">
        <v>104</v>
      </c>
      <c r="B90" s="10">
        <v>100000</v>
      </c>
      <c r="C90" s="11"/>
      <c r="D90" s="12">
        <f t="shared" si="13"/>
        <v>100000</v>
      </c>
      <c r="E90" s="12"/>
      <c r="F90" s="12"/>
      <c r="G90" s="12"/>
      <c r="H90" s="12">
        <v>50000</v>
      </c>
      <c r="I90" s="12"/>
      <c r="J90" s="12"/>
      <c r="K90" s="12"/>
      <c r="L90" s="12"/>
      <c r="M90" s="12"/>
      <c r="N90" s="12"/>
      <c r="O90" s="12"/>
      <c r="P90" s="12">
        <f t="shared" si="11"/>
        <v>50000</v>
      </c>
      <c r="Q90" s="13">
        <f t="shared" si="12"/>
        <v>50000</v>
      </c>
      <c r="R90" s="16">
        <v>50000</v>
      </c>
      <c r="S90" s="1"/>
      <c r="T90" s="1"/>
      <c r="U90" s="14"/>
      <c r="AE90" s="1"/>
    </row>
    <row r="91" spans="1:31" x14ac:dyDescent="0.2">
      <c r="A91" s="25" t="s">
        <v>105</v>
      </c>
      <c r="B91" s="10"/>
      <c r="C91" s="11">
        <v>2700000</v>
      </c>
      <c r="D91" s="12">
        <f t="shared" si="13"/>
        <v>2700000</v>
      </c>
      <c r="E91" s="12"/>
      <c r="F91" s="12"/>
      <c r="G91" s="12"/>
      <c r="H91" s="12"/>
      <c r="I91" s="12"/>
      <c r="J91" s="12"/>
      <c r="K91" s="12"/>
      <c r="L91" s="12"/>
      <c r="M91" s="12">
        <v>2754000</v>
      </c>
      <c r="N91" s="12"/>
      <c r="O91" s="12"/>
      <c r="P91" s="12">
        <f t="shared" si="11"/>
        <v>2754000</v>
      </c>
      <c r="Q91" s="13">
        <f t="shared" si="12"/>
        <v>-54000</v>
      </c>
      <c r="R91" s="16">
        <v>2754000</v>
      </c>
      <c r="S91" s="1"/>
      <c r="T91" s="1"/>
      <c r="U91" s="14"/>
      <c r="AE91" s="1"/>
    </row>
    <row r="92" spans="1:31" x14ac:dyDescent="0.2">
      <c r="A92" s="25" t="s">
        <v>106</v>
      </c>
      <c r="B92" s="10">
        <v>82979</v>
      </c>
      <c r="C92" s="11"/>
      <c r="D92" s="12">
        <f t="shared" si="13"/>
        <v>82979</v>
      </c>
      <c r="E92" s="12"/>
      <c r="F92" s="12">
        <v>5926</v>
      </c>
      <c r="G92" s="12"/>
      <c r="H92" s="12"/>
      <c r="I92" s="12">
        <v>4670</v>
      </c>
      <c r="J92" s="12"/>
      <c r="K92" s="12"/>
      <c r="L92" s="12"/>
      <c r="M92" s="12"/>
      <c r="N92" s="12"/>
      <c r="O92" s="12"/>
      <c r="P92" s="12">
        <f t="shared" si="11"/>
        <v>10596</v>
      </c>
      <c r="Q92" s="13">
        <f t="shared" si="12"/>
        <v>72383</v>
      </c>
      <c r="R92" s="16">
        <v>10596</v>
      </c>
      <c r="S92" s="1"/>
      <c r="T92" s="1"/>
      <c r="U92" s="14"/>
      <c r="AE92" s="1"/>
    </row>
    <row r="93" spans="1:31" x14ac:dyDescent="0.2">
      <c r="A93" s="25" t="s">
        <v>107</v>
      </c>
      <c r="B93" s="10">
        <v>4310000</v>
      </c>
      <c r="C93" s="11">
        <v>-3000000</v>
      </c>
      <c r="D93" s="12">
        <f t="shared" si="13"/>
        <v>1310000</v>
      </c>
      <c r="E93" s="12"/>
      <c r="F93" s="12"/>
      <c r="G93" s="12">
        <v>3799.6</v>
      </c>
      <c r="H93" s="12"/>
      <c r="I93" s="12"/>
      <c r="J93" s="12"/>
      <c r="K93" s="12"/>
      <c r="L93" s="12">
        <v>4130</v>
      </c>
      <c r="M93" s="12"/>
      <c r="N93" s="12"/>
      <c r="O93" s="12"/>
      <c r="P93" s="12">
        <f t="shared" si="11"/>
        <v>7929.6</v>
      </c>
      <c r="Q93" s="13">
        <f t="shared" si="12"/>
        <v>1302070.3999999999</v>
      </c>
      <c r="R93" s="16">
        <v>7929.6</v>
      </c>
      <c r="S93" s="1"/>
      <c r="T93" s="1"/>
      <c r="U93" s="14"/>
      <c r="AE93" s="1"/>
    </row>
    <row r="94" spans="1:31" x14ac:dyDescent="0.2">
      <c r="A94" s="25" t="s">
        <v>108</v>
      </c>
      <c r="B94" s="10"/>
      <c r="C94" s="11">
        <v>100000</v>
      </c>
      <c r="D94" s="12">
        <f t="shared" si="13"/>
        <v>100000</v>
      </c>
      <c r="E94" s="12"/>
      <c r="F94" s="12"/>
      <c r="G94" s="12">
        <v>3604.9</v>
      </c>
      <c r="H94" s="12"/>
      <c r="I94" s="12"/>
      <c r="J94" s="12"/>
      <c r="K94" s="12"/>
      <c r="L94" s="12"/>
      <c r="M94" s="12"/>
      <c r="N94" s="12"/>
      <c r="O94" s="12"/>
      <c r="P94" s="12">
        <f t="shared" si="11"/>
        <v>3604.9</v>
      </c>
      <c r="Q94" s="13">
        <f t="shared" si="12"/>
        <v>96395.1</v>
      </c>
      <c r="R94" s="16">
        <v>3604.9</v>
      </c>
      <c r="S94" s="1"/>
      <c r="T94" s="1"/>
      <c r="U94" s="14"/>
      <c r="AE94" s="1"/>
    </row>
    <row r="95" spans="1:31" x14ac:dyDescent="0.2">
      <c r="A95" s="25" t="s">
        <v>109</v>
      </c>
      <c r="B95" s="10">
        <v>1485000</v>
      </c>
      <c r="C95" s="17"/>
      <c r="D95" s="12">
        <f t="shared" si="13"/>
        <v>1485000</v>
      </c>
      <c r="E95" s="12"/>
      <c r="F95" s="12"/>
      <c r="G95" s="12">
        <v>57212.3</v>
      </c>
      <c r="H95" s="12"/>
      <c r="I95" s="12"/>
      <c r="J95" s="12"/>
      <c r="K95" s="12"/>
      <c r="L95" s="12"/>
      <c r="M95" s="12">
        <v>11021.2</v>
      </c>
      <c r="N95" s="12"/>
      <c r="O95" s="12"/>
      <c r="P95" s="12">
        <f t="shared" si="11"/>
        <v>68233.5</v>
      </c>
      <c r="Q95" s="13">
        <f t="shared" si="12"/>
        <v>1416766.5</v>
      </c>
      <c r="R95" s="16">
        <v>68233.5</v>
      </c>
      <c r="S95" s="1"/>
      <c r="T95" s="1"/>
      <c r="U95" s="14"/>
      <c r="AE95" s="1"/>
    </row>
    <row r="96" spans="1:31" x14ac:dyDescent="0.2">
      <c r="A96" s="25" t="s">
        <v>110</v>
      </c>
      <c r="B96" s="10">
        <v>1800000</v>
      </c>
      <c r="C96" s="17">
        <v>200000</v>
      </c>
      <c r="D96" s="12">
        <f t="shared" si="13"/>
        <v>2000000</v>
      </c>
      <c r="E96" s="12"/>
      <c r="F96" s="12">
        <v>31152</v>
      </c>
      <c r="G96" s="12">
        <v>32412.59</v>
      </c>
      <c r="H96" s="12"/>
      <c r="I96" s="12"/>
      <c r="J96" s="12"/>
      <c r="K96" s="12"/>
      <c r="L96" s="12">
        <v>198930.3</v>
      </c>
      <c r="M96" s="12"/>
      <c r="N96" s="12"/>
      <c r="O96" s="12"/>
      <c r="P96" s="12">
        <f t="shared" si="11"/>
        <v>262494.89</v>
      </c>
      <c r="Q96" s="13">
        <f t="shared" si="12"/>
        <v>1737505.1099999999</v>
      </c>
      <c r="R96" s="16">
        <v>262494.89</v>
      </c>
      <c r="S96" s="1"/>
      <c r="T96" s="1"/>
      <c r="U96" s="14"/>
      <c r="AE96" s="1"/>
    </row>
    <row r="97" spans="1:31" x14ac:dyDescent="0.2">
      <c r="A97" s="25" t="s">
        <v>111</v>
      </c>
      <c r="B97" s="10">
        <v>100000</v>
      </c>
      <c r="C97" s="17"/>
      <c r="D97" s="12">
        <f t="shared" si="13"/>
        <v>100000</v>
      </c>
      <c r="E97" s="12"/>
      <c r="F97" s="12"/>
      <c r="G97" s="12">
        <v>42577.22</v>
      </c>
      <c r="H97" s="12"/>
      <c r="I97" s="12"/>
      <c r="J97" s="12"/>
      <c r="K97" s="12"/>
      <c r="L97" s="12">
        <v>174672.8</v>
      </c>
      <c r="M97" s="12"/>
      <c r="N97" s="12"/>
      <c r="O97" s="12"/>
      <c r="P97" s="12">
        <f t="shared" si="11"/>
        <v>217250.02</v>
      </c>
      <c r="Q97" s="13">
        <f t="shared" si="12"/>
        <v>-117250.01999999999</v>
      </c>
      <c r="R97" s="16">
        <v>217250.02</v>
      </c>
      <c r="S97" s="1"/>
      <c r="T97" s="1"/>
      <c r="U97" s="14"/>
      <c r="AE97" s="1"/>
    </row>
    <row r="98" spans="1:31" x14ac:dyDescent="0.2">
      <c r="A98" s="25" t="s">
        <v>112</v>
      </c>
      <c r="B98" s="10">
        <v>1000000</v>
      </c>
      <c r="C98" s="11"/>
      <c r="D98" s="12">
        <f t="shared" si="13"/>
        <v>1000000</v>
      </c>
      <c r="E98" s="12"/>
      <c r="F98" s="12"/>
      <c r="G98" s="12"/>
      <c r="H98" s="12"/>
      <c r="I98" s="12"/>
      <c r="J98" s="12"/>
      <c r="K98" s="12">
        <v>2040000</v>
      </c>
      <c r="L98" s="12"/>
      <c r="M98" s="12">
        <v>-2040000</v>
      </c>
      <c r="N98" s="12"/>
      <c r="O98" s="12"/>
      <c r="P98" s="12">
        <f t="shared" si="11"/>
        <v>0</v>
      </c>
      <c r="Q98" s="13">
        <f t="shared" si="12"/>
        <v>1000000</v>
      </c>
      <c r="R98" s="16">
        <v>0</v>
      </c>
      <c r="S98" s="1"/>
      <c r="T98" s="1"/>
      <c r="U98" s="14"/>
      <c r="AE98" s="1"/>
    </row>
    <row r="99" spans="1:31" x14ac:dyDescent="0.2">
      <c r="A99" s="25" t="s">
        <v>113</v>
      </c>
      <c r="B99" s="10">
        <v>3145000</v>
      </c>
      <c r="C99" s="11">
        <v>3000000</v>
      </c>
      <c r="D99" s="12">
        <f t="shared" si="13"/>
        <v>6145000</v>
      </c>
      <c r="E99" s="12"/>
      <c r="F99" s="12"/>
      <c r="G99" s="12"/>
      <c r="H99" s="12"/>
      <c r="I99" s="12"/>
      <c r="J99" s="12"/>
      <c r="K99" s="12">
        <v>3380000</v>
      </c>
      <c r="L99" s="12">
        <v>95200</v>
      </c>
      <c r="M99" s="12">
        <v>2040000</v>
      </c>
      <c r="N99" s="12"/>
      <c r="O99" s="12"/>
      <c r="P99" s="12">
        <f t="shared" si="11"/>
        <v>5515200</v>
      </c>
      <c r="Q99" s="13">
        <f t="shared" si="12"/>
        <v>629800</v>
      </c>
      <c r="R99" s="16">
        <v>5515200</v>
      </c>
      <c r="S99" s="1"/>
      <c r="T99" s="1"/>
      <c r="U99" s="14"/>
      <c r="AE99" s="1"/>
    </row>
    <row r="100" spans="1:31" x14ac:dyDescent="0.2">
      <c r="A100" s="25" t="s">
        <v>114</v>
      </c>
      <c r="B100" s="10"/>
      <c r="C100" s="11">
        <v>2700000</v>
      </c>
      <c r="D100" s="12">
        <f t="shared" si="13"/>
        <v>2700000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1"/>
        <v>0</v>
      </c>
      <c r="Q100" s="13">
        <f t="shared" si="12"/>
        <v>2700000</v>
      </c>
      <c r="R100" s="16">
        <v>0</v>
      </c>
      <c r="S100" s="1"/>
      <c r="T100" s="1"/>
      <c r="U100" s="14"/>
      <c r="AE100" s="1"/>
    </row>
    <row r="101" spans="1:31" x14ac:dyDescent="0.2">
      <c r="A101" s="25" t="s">
        <v>115</v>
      </c>
      <c r="B101" s="10">
        <v>300000</v>
      </c>
      <c r="C101" s="11"/>
      <c r="D101" s="12">
        <f t="shared" si="13"/>
        <v>300000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1"/>
        <v>0</v>
      </c>
      <c r="Q101" s="13">
        <f t="shared" si="12"/>
        <v>300000</v>
      </c>
      <c r="R101" s="16">
        <v>0</v>
      </c>
      <c r="S101" s="1"/>
      <c r="T101" s="1"/>
      <c r="U101" s="14"/>
      <c r="AE101" s="1"/>
    </row>
    <row r="102" spans="1:31" x14ac:dyDescent="0.2">
      <c r="A102" s="18" t="s">
        <v>116</v>
      </c>
      <c r="B102" s="10">
        <v>25139138</v>
      </c>
      <c r="C102" s="11">
        <v>13500000</v>
      </c>
      <c r="D102" s="12">
        <f t="shared" si="13"/>
        <v>38639138</v>
      </c>
      <c r="E102" s="12"/>
      <c r="F102" s="12">
        <v>2820800.31</v>
      </c>
      <c r="G102" s="12">
        <v>1373216.19</v>
      </c>
      <c r="H102" s="12">
        <v>1264800</v>
      </c>
      <c r="I102" s="12">
        <v>1164121.1499999999</v>
      </c>
      <c r="J102" s="12">
        <v>781100</v>
      </c>
      <c r="K102" s="12">
        <v>465600</v>
      </c>
      <c r="L102" s="12">
        <v>3003571.11</v>
      </c>
      <c r="M102" s="12">
        <v>1125153.28</v>
      </c>
      <c r="N102" s="12">
        <v>489000</v>
      </c>
      <c r="O102" s="12">
        <v>3531804.29</v>
      </c>
      <c r="P102" s="12">
        <f t="shared" si="11"/>
        <v>16019166.329999998</v>
      </c>
      <c r="Q102" s="13">
        <f t="shared" si="12"/>
        <v>22619971.670000002</v>
      </c>
      <c r="R102" s="16">
        <v>16019166.33</v>
      </c>
      <c r="S102" s="1"/>
      <c r="T102" s="1"/>
      <c r="U102" s="14"/>
      <c r="AE102" s="1"/>
    </row>
    <row r="103" spans="1:31" x14ac:dyDescent="0.2">
      <c r="A103" s="18" t="s">
        <v>117</v>
      </c>
      <c r="B103" s="10">
        <v>41100000</v>
      </c>
      <c r="C103" s="11"/>
      <c r="D103" s="12">
        <f t="shared" si="13"/>
        <v>41100000</v>
      </c>
      <c r="E103" s="12"/>
      <c r="F103" s="12">
        <v>1689431</v>
      </c>
      <c r="G103" s="12">
        <v>1540790.3</v>
      </c>
      <c r="H103" s="12">
        <v>1932150</v>
      </c>
      <c r="I103" s="12">
        <v>1695046.18</v>
      </c>
      <c r="J103" s="12">
        <v>2735600</v>
      </c>
      <c r="K103" s="12">
        <v>1437750</v>
      </c>
      <c r="L103" s="12">
        <v>821204.04</v>
      </c>
      <c r="M103" s="12">
        <v>2243980</v>
      </c>
      <c r="N103" s="12">
        <v>1510700</v>
      </c>
      <c r="O103" s="12">
        <v>2562174.73</v>
      </c>
      <c r="P103" s="12">
        <f t="shared" si="11"/>
        <v>18168826.25</v>
      </c>
      <c r="Q103" s="13">
        <f t="shared" si="12"/>
        <v>22931173.75</v>
      </c>
      <c r="R103" s="16">
        <v>18168826.25</v>
      </c>
      <c r="S103" s="1"/>
      <c r="T103" s="1"/>
      <c r="U103" s="14"/>
      <c r="AE103" s="1"/>
    </row>
    <row r="104" spans="1:31" x14ac:dyDescent="0.2">
      <c r="A104" s="18" t="s">
        <v>118</v>
      </c>
      <c r="B104" s="10">
        <v>600000</v>
      </c>
      <c r="C104" s="11"/>
      <c r="D104" s="12">
        <f t="shared" si="13"/>
        <v>600000</v>
      </c>
      <c r="E104" s="12"/>
      <c r="F104" s="12">
        <v>1113866.44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1"/>
        <v>1113866.44</v>
      </c>
      <c r="Q104" s="13">
        <f t="shared" si="12"/>
        <v>-513866.43999999994</v>
      </c>
      <c r="R104" s="16">
        <v>1113866.44</v>
      </c>
      <c r="S104" s="1"/>
      <c r="T104" s="1"/>
      <c r="U104" s="14"/>
      <c r="AE104" s="1"/>
    </row>
    <row r="105" spans="1:31" x14ac:dyDescent="0.2">
      <c r="A105" s="18" t="s">
        <v>119</v>
      </c>
      <c r="B105" s="10">
        <v>105000</v>
      </c>
      <c r="C105" s="11">
        <v>100000</v>
      </c>
      <c r="D105" s="12">
        <f t="shared" si="13"/>
        <v>205000</v>
      </c>
      <c r="E105" s="12"/>
      <c r="F105" s="12"/>
      <c r="G105" s="12">
        <v>368250</v>
      </c>
      <c r="H105" s="12"/>
      <c r="I105" s="12"/>
      <c r="J105" s="12"/>
      <c r="K105" s="12"/>
      <c r="L105" s="12"/>
      <c r="M105" s="12">
        <v>4720</v>
      </c>
      <c r="N105" s="12"/>
      <c r="O105" s="12"/>
      <c r="P105" s="12">
        <f t="shared" si="11"/>
        <v>372970</v>
      </c>
      <c r="Q105" s="13">
        <f t="shared" si="12"/>
        <v>-167970</v>
      </c>
      <c r="R105" s="16">
        <v>372970</v>
      </c>
      <c r="S105" s="1"/>
      <c r="T105" s="1"/>
      <c r="U105" s="14"/>
      <c r="AE105" s="1"/>
    </row>
    <row r="106" spans="1:31" x14ac:dyDescent="0.2">
      <c r="A106" s="18" t="s">
        <v>120</v>
      </c>
      <c r="B106" s="10">
        <v>2500000</v>
      </c>
      <c r="C106" s="11"/>
      <c r="D106" s="12">
        <f t="shared" si="13"/>
        <v>2500000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1"/>
        <v>0</v>
      </c>
      <c r="Q106" s="13">
        <f t="shared" si="12"/>
        <v>2500000</v>
      </c>
      <c r="R106" s="16">
        <v>0</v>
      </c>
      <c r="S106" s="1"/>
      <c r="T106" s="1"/>
      <c r="U106" s="14"/>
      <c r="AE106" s="1"/>
    </row>
    <row r="107" spans="1:31" x14ac:dyDescent="0.2">
      <c r="A107" s="26" t="s">
        <v>121</v>
      </c>
      <c r="B107" s="10">
        <v>20000</v>
      </c>
      <c r="C107" s="11"/>
      <c r="D107" s="12">
        <f t="shared" si="13"/>
        <v>20000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1"/>
        <v>0</v>
      </c>
      <c r="Q107" s="13">
        <f t="shared" si="12"/>
        <v>20000</v>
      </c>
      <c r="R107" s="16">
        <v>0</v>
      </c>
      <c r="S107" s="1"/>
      <c r="T107" s="1"/>
      <c r="U107" s="14"/>
      <c r="AE107" s="1"/>
    </row>
    <row r="108" spans="1:31" x14ac:dyDescent="0.2">
      <c r="A108" s="26" t="s">
        <v>122</v>
      </c>
      <c r="B108" s="10">
        <v>1000000</v>
      </c>
      <c r="C108" s="11"/>
      <c r="D108" s="12">
        <f t="shared" si="13"/>
        <v>1000000</v>
      </c>
      <c r="E108" s="12"/>
      <c r="F108" s="12">
        <v>110000</v>
      </c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1"/>
        <v>110000</v>
      </c>
      <c r="Q108" s="13">
        <f t="shared" si="12"/>
        <v>890000</v>
      </c>
      <c r="R108" s="16">
        <v>110000</v>
      </c>
      <c r="S108" s="1"/>
      <c r="T108" s="1"/>
      <c r="U108" s="14"/>
      <c r="AE108" s="1"/>
    </row>
    <row r="109" spans="1:31" x14ac:dyDescent="0.2">
      <c r="A109" s="26" t="s">
        <v>123</v>
      </c>
      <c r="B109" s="10">
        <v>71301492</v>
      </c>
      <c r="C109" s="11">
        <v>-16000000</v>
      </c>
      <c r="D109" s="12">
        <f t="shared" si="13"/>
        <v>55301492</v>
      </c>
      <c r="E109" s="12"/>
      <c r="F109" s="12">
        <v>88148</v>
      </c>
      <c r="G109" s="12">
        <v>3570000</v>
      </c>
      <c r="H109" s="12"/>
      <c r="I109" s="12">
        <v>6751900</v>
      </c>
      <c r="J109" s="12"/>
      <c r="K109" s="12">
        <v>8328900</v>
      </c>
      <c r="L109" s="12"/>
      <c r="M109" s="12">
        <v>6072729.0199999996</v>
      </c>
      <c r="N109" s="12">
        <v>1137262.5</v>
      </c>
      <c r="O109" s="12">
        <v>-15265612.5</v>
      </c>
      <c r="P109" s="12">
        <f t="shared" si="11"/>
        <v>10683327.02</v>
      </c>
      <c r="Q109" s="13">
        <f t="shared" si="12"/>
        <v>44618164.980000004</v>
      </c>
      <c r="R109" s="16">
        <v>10683327.02</v>
      </c>
      <c r="S109" s="1"/>
      <c r="T109" s="1"/>
      <c r="U109" s="14"/>
      <c r="AE109" s="1"/>
    </row>
    <row r="110" spans="1:31" x14ac:dyDescent="0.2">
      <c r="A110" s="26" t="s">
        <v>124</v>
      </c>
      <c r="B110" s="10">
        <v>1000000</v>
      </c>
      <c r="C110" s="11"/>
      <c r="D110" s="12">
        <f t="shared" si="13"/>
        <v>1000000</v>
      </c>
      <c r="E110" s="12"/>
      <c r="F110" s="12">
        <v>76546.25</v>
      </c>
      <c r="G110" s="12">
        <v>403184.5</v>
      </c>
      <c r="H110" s="12"/>
      <c r="I110" s="12"/>
      <c r="J110" s="12"/>
      <c r="K110" s="12"/>
      <c r="L110" s="12">
        <v>124433.36</v>
      </c>
      <c r="M110" s="12"/>
      <c r="N110" s="12"/>
      <c r="O110" s="12"/>
      <c r="P110" s="12">
        <f t="shared" si="11"/>
        <v>604164.11</v>
      </c>
      <c r="Q110" s="13">
        <f t="shared" si="12"/>
        <v>395835.89</v>
      </c>
      <c r="R110" s="16">
        <v>604164.11</v>
      </c>
      <c r="S110" s="1"/>
      <c r="T110" s="1"/>
      <c r="U110" s="14"/>
      <c r="AE110" s="1"/>
    </row>
    <row r="111" spans="1:31" x14ac:dyDescent="0.2">
      <c r="A111" s="26" t="s">
        <v>125</v>
      </c>
      <c r="B111" s="10">
        <v>2000000</v>
      </c>
      <c r="C111" s="11"/>
      <c r="D111" s="12">
        <f t="shared" si="13"/>
        <v>2000000</v>
      </c>
      <c r="E111" s="12"/>
      <c r="F111" s="12">
        <v>193933</v>
      </c>
      <c r="G111" s="12">
        <v>100797.53</v>
      </c>
      <c r="H111" s="12"/>
      <c r="I111" s="12"/>
      <c r="J111" s="12"/>
      <c r="K111" s="12"/>
      <c r="L111" s="12">
        <v>531</v>
      </c>
      <c r="M111" s="12">
        <v>32464.39</v>
      </c>
      <c r="N111" s="12"/>
      <c r="O111" s="12"/>
      <c r="P111" s="12">
        <f t="shared" si="11"/>
        <v>327725.92000000004</v>
      </c>
      <c r="Q111" s="13">
        <f t="shared" si="12"/>
        <v>1672274.08</v>
      </c>
      <c r="R111" s="16">
        <v>327725.82</v>
      </c>
      <c r="S111" s="1"/>
      <c r="T111" s="1"/>
      <c r="U111" s="14"/>
      <c r="AE111" s="1"/>
    </row>
    <row r="112" spans="1:31" x14ac:dyDescent="0.2">
      <c r="A112" s="26" t="s">
        <v>126</v>
      </c>
      <c r="B112" s="10">
        <v>11035064</v>
      </c>
      <c r="C112" s="11">
        <v>-1300000</v>
      </c>
      <c r="D112" s="12">
        <f t="shared" si="13"/>
        <v>9735064</v>
      </c>
      <c r="E112" s="12"/>
      <c r="F112" s="12">
        <v>62892</v>
      </c>
      <c r="G112" s="12">
        <v>261033.17</v>
      </c>
      <c r="H112" s="12">
        <v>100000</v>
      </c>
      <c r="I112" s="12">
        <v>1221448.45</v>
      </c>
      <c r="J112" s="12"/>
      <c r="K112" s="12"/>
      <c r="L112" s="12">
        <v>2592269.84</v>
      </c>
      <c r="M112" s="12">
        <v>377092.35</v>
      </c>
      <c r="N112" s="12"/>
      <c r="O112" s="12">
        <v>-992365.99</v>
      </c>
      <c r="P112" s="12">
        <f t="shared" si="11"/>
        <v>3622369.8199999994</v>
      </c>
      <c r="Q112" s="13">
        <f t="shared" si="12"/>
        <v>6112694.1800000006</v>
      </c>
      <c r="R112" s="16">
        <v>3622369.82</v>
      </c>
      <c r="S112" s="1"/>
      <c r="T112" s="1"/>
      <c r="U112" s="14"/>
      <c r="AE112" s="1"/>
    </row>
    <row r="113" spans="1:31" x14ac:dyDescent="0.2">
      <c r="A113" s="26" t="s">
        <v>127</v>
      </c>
      <c r="B113" s="10">
        <v>135000</v>
      </c>
      <c r="C113" s="11"/>
      <c r="D113" s="12">
        <f t="shared" si="13"/>
        <v>135000</v>
      </c>
      <c r="E113" s="12"/>
      <c r="F113" s="12"/>
      <c r="G113" s="12">
        <v>20782.400000000001</v>
      </c>
      <c r="H113" s="12"/>
      <c r="I113" s="12"/>
      <c r="J113" s="12"/>
      <c r="K113" s="12"/>
      <c r="L113" s="12"/>
      <c r="M113" s="12"/>
      <c r="N113" s="12"/>
      <c r="O113" s="12"/>
      <c r="P113" s="12">
        <f t="shared" si="11"/>
        <v>20782.400000000001</v>
      </c>
      <c r="Q113" s="13">
        <f t="shared" si="12"/>
        <v>114217.60000000001</v>
      </c>
      <c r="R113" s="16">
        <v>20782.400000000001</v>
      </c>
      <c r="S113" s="1"/>
      <c r="T113" s="1"/>
      <c r="U113" s="14"/>
      <c r="AE113" s="1"/>
    </row>
    <row r="114" spans="1:31" x14ac:dyDescent="0.2">
      <c r="A114" s="26" t="s">
        <v>128</v>
      </c>
      <c r="B114" s="10">
        <v>12445695</v>
      </c>
      <c r="C114" s="11">
        <v>-8000000</v>
      </c>
      <c r="D114" s="12">
        <f t="shared" si="13"/>
        <v>4445695</v>
      </c>
      <c r="E114" s="12"/>
      <c r="F114" s="12">
        <v>738268.54</v>
      </c>
      <c r="G114" s="12">
        <v>961061.73</v>
      </c>
      <c r="H114" s="12">
        <v>-544213.64</v>
      </c>
      <c r="I114" s="12">
        <v>239845.66</v>
      </c>
      <c r="J114" s="12"/>
      <c r="K114" s="12"/>
      <c r="L114" s="12">
        <v>228800.8</v>
      </c>
      <c r="M114" s="12">
        <v>-86546.6</v>
      </c>
      <c r="N114" s="12"/>
      <c r="O114" s="12"/>
      <c r="P114" s="12">
        <f t="shared" si="11"/>
        <v>1537216.4899999998</v>
      </c>
      <c r="Q114" s="13">
        <f t="shared" si="12"/>
        <v>2908478.5100000002</v>
      </c>
      <c r="R114" s="16">
        <v>1537216.49</v>
      </c>
      <c r="S114" s="1"/>
      <c r="T114" s="1"/>
      <c r="U114" s="14"/>
      <c r="AE114" s="1"/>
    </row>
    <row r="115" spans="1:31" x14ac:dyDescent="0.2">
      <c r="A115" s="26" t="s">
        <v>129</v>
      </c>
      <c r="B115" s="10">
        <v>8700000</v>
      </c>
      <c r="C115" s="11">
        <v>-4700000</v>
      </c>
      <c r="D115" s="12">
        <f t="shared" si="13"/>
        <v>4000000</v>
      </c>
      <c r="E115" s="12"/>
      <c r="F115" s="12">
        <v>3738088.47</v>
      </c>
      <c r="G115" s="12">
        <v>674303.6</v>
      </c>
      <c r="H115" s="12">
        <v>150000</v>
      </c>
      <c r="I115" s="12">
        <v>2288123.41</v>
      </c>
      <c r="J115" s="12">
        <v>-3668371.31</v>
      </c>
      <c r="K115" s="12"/>
      <c r="L115" s="12">
        <v>146239.91</v>
      </c>
      <c r="M115" s="12">
        <v>272602</v>
      </c>
      <c r="N115" s="12"/>
      <c r="O115" s="12"/>
      <c r="P115" s="12">
        <f t="shared" si="11"/>
        <v>3600986.0800000005</v>
      </c>
      <c r="Q115" s="13">
        <f t="shared" si="12"/>
        <v>399013.91999999946</v>
      </c>
      <c r="R115" s="16">
        <v>3600986.08</v>
      </c>
      <c r="S115" s="1"/>
      <c r="T115" s="1"/>
      <c r="U115" s="14"/>
      <c r="AE115" s="1"/>
    </row>
    <row r="116" spans="1:31" ht="13.5" thickBot="1" x14ac:dyDescent="0.25">
      <c r="A116" s="26" t="s">
        <v>130</v>
      </c>
      <c r="B116" s="10">
        <v>10514616</v>
      </c>
      <c r="C116" s="11">
        <v>-5000000</v>
      </c>
      <c r="D116" s="12">
        <f t="shared" si="13"/>
        <v>5514616</v>
      </c>
      <c r="E116" s="12"/>
      <c r="F116" s="12"/>
      <c r="G116" s="12"/>
      <c r="H116" s="12">
        <v>212977</v>
      </c>
      <c r="I116" s="12"/>
      <c r="J116" s="12"/>
      <c r="K116" s="12"/>
      <c r="L116" s="12"/>
      <c r="M116" s="12">
        <v>161853.97</v>
      </c>
      <c r="N116" s="12"/>
      <c r="O116" s="12"/>
      <c r="P116" s="12">
        <f t="shared" si="11"/>
        <v>374830.97</v>
      </c>
      <c r="Q116" s="13">
        <f t="shared" si="12"/>
        <v>5139785.03</v>
      </c>
      <c r="R116" s="16">
        <v>374830.97</v>
      </c>
      <c r="S116" s="1"/>
      <c r="T116" s="1"/>
      <c r="U116" s="14"/>
      <c r="AE116" s="1"/>
    </row>
    <row r="117" spans="1:31" ht="14.25" thickTop="1" thickBot="1" x14ac:dyDescent="0.25">
      <c r="A117" s="27" t="s">
        <v>131</v>
      </c>
      <c r="B117" s="3">
        <f t="shared" ref="B117:Q117" si="14">SUM(B118:B131)</f>
        <v>4115088594</v>
      </c>
      <c r="C117" s="6">
        <f t="shared" si="14"/>
        <v>10547020</v>
      </c>
      <c r="D117" s="3">
        <f t="shared" si="14"/>
        <v>4125635614</v>
      </c>
      <c r="E117" s="3">
        <f t="shared" si="14"/>
        <v>320949621.64999998</v>
      </c>
      <c r="F117" s="3">
        <f t="shared" si="14"/>
        <v>372561560.13</v>
      </c>
      <c r="G117" s="3">
        <f t="shared" si="14"/>
        <v>435196569.72000003</v>
      </c>
      <c r="H117" s="3">
        <f t="shared" si="14"/>
        <v>703339678.55000007</v>
      </c>
      <c r="I117" s="3">
        <f t="shared" si="14"/>
        <v>418915108.49000001</v>
      </c>
      <c r="J117" s="3">
        <f t="shared" si="14"/>
        <v>322791791.53999996</v>
      </c>
      <c r="K117" s="3">
        <f t="shared" si="14"/>
        <v>326887137.52999997</v>
      </c>
      <c r="L117" s="3">
        <f t="shared" si="14"/>
        <v>327165642.81999993</v>
      </c>
      <c r="M117" s="3">
        <f t="shared" si="14"/>
        <v>319994592.13999999</v>
      </c>
      <c r="N117" s="3">
        <f t="shared" si="14"/>
        <v>328473318.18000001</v>
      </c>
      <c r="O117" s="3">
        <f t="shared" si="14"/>
        <v>462797004.40999997</v>
      </c>
      <c r="P117" s="3">
        <f t="shared" si="14"/>
        <v>4339072025.1599998</v>
      </c>
      <c r="Q117" s="7">
        <f t="shared" si="14"/>
        <v>-213436411.16</v>
      </c>
      <c r="R117" s="1"/>
      <c r="S117" s="1"/>
      <c r="T117" s="1"/>
      <c r="AE117" s="1"/>
    </row>
    <row r="118" spans="1:31" ht="13.5" thickTop="1" x14ac:dyDescent="0.2">
      <c r="A118" s="20" t="s">
        <v>132</v>
      </c>
      <c r="B118" s="12">
        <v>20187120</v>
      </c>
      <c r="C118" s="11"/>
      <c r="D118" s="12">
        <f t="shared" ref="D118:D131" si="15">+B118+C118</f>
        <v>20187120</v>
      </c>
      <c r="E118" s="11">
        <v>1572383</v>
      </c>
      <c r="F118" s="11">
        <v>1572383</v>
      </c>
      <c r="G118" s="11">
        <v>1572383</v>
      </c>
      <c r="H118" s="11">
        <v>1572383</v>
      </c>
      <c r="I118" s="11">
        <v>1572383</v>
      </c>
      <c r="J118" s="11">
        <v>1572383</v>
      </c>
      <c r="K118" s="11">
        <v>1572383</v>
      </c>
      <c r="L118" s="11">
        <v>1572383</v>
      </c>
      <c r="M118" s="11">
        <v>2172383</v>
      </c>
      <c r="N118" s="11">
        <v>1572383</v>
      </c>
      <c r="O118" s="11">
        <v>1572383</v>
      </c>
      <c r="P118" s="12">
        <f t="shared" ref="P118:P131" si="16">SUM(E118:O118)</f>
        <v>17896213</v>
      </c>
      <c r="Q118" s="13">
        <f t="shared" ref="Q118:Q131" si="17">+D118-P118</f>
        <v>2290907</v>
      </c>
      <c r="R118" s="1"/>
      <c r="S118" s="1"/>
      <c r="T118" s="1"/>
      <c r="AE118" s="1"/>
    </row>
    <row r="119" spans="1:31" x14ac:dyDescent="0.2">
      <c r="A119" s="20" t="s">
        <v>133</v>
      </c>
      <c r="B119" s="12">
        <v>62309075</v>
      </c>
      <c r="C119" s="17"/>
      <c r="D119" s="12">
        <f t="shared" si="15"/>
        <v>62309075</v>
      </c>
      <c r="E119" s="17"/>
      <c r="F119" s="17">
        <v>10384845.800000001</v>
      </c>
      <c r="G119" s="17">
        <v>5192422.9000000004</v>
      </c>
      <c r="H119" s="17">
        <v>5192422.9000000004</v>
      </c>
      <c r="I119" s="17">
        <v>5192422.9000000004</v>
      </c>
      <c r="J119" s="17">
        <v>5192422.9000000004</v>
      </c>
      <c r="K119" s="17">
        <v>5192422.9000000004</v>
      </c>
      <c r="L119" s="17">
        <v>5192422.9000000004</v>
      </c>
      <c r="M119" s="17">
        <v>5192422.9000000004</v>
      </c>
      <c r="N119" s="17">
        <v>5171689.57</v>
      </c>
      <c r="O119" s="17">
        <v>5171589.57</v>
      </c>
      <c r="P119" s="12">
        <f t="shared" si="16"/>
        <v>57075085.239999995</v>
      </c>
      <c r="Q119" s="13">
        <f t="shared" si="17"/>
        <v>5233989.7600000054</v>
      </c>
      <c r="R119" s="1"/>
      <c r="S119" s="1"/>
      <c r="T119" s="1"/>
      <c r="AE119" s="1"/>
    </row>
    <row r="120" spans="1:31" x14ac:dyDescent="0.2">
      <c r="A120" s="28" t="s">
        <v>134</v>
      </c>
      <c r="B120" s="12">
        <v>36250000</v>
      </c>
      <c r="C120" s="17"/>
      <c r="D120" s="12">
        <f t="shared" si="15"/>
        <v>36250000</v>
      </c>
      <c r="E120" s="17">
        <v>3000000</v>
      </c>
      <c r="F120" s="17">
        <v>3000000</v>
      </c>
      <c r="G120" s="17">
        <v>3000000</v>
      </c>
      <c r="H120" s="17">
        <v>3000000</v>
      </c>
      <c r="I120" s="17">
        <v>3000000</v>
      </c>
      <c r="J120" s="17">
        <v>3000000</v>
      </c>
      <c r="K120" s="17">
        <v>3000000</v>
      </c>
      <c r="L120" s="17">
        <v>3000000</v>
      </c>
      <c r="M120" s="17">
        <v>3000000</v>
      </c>
      <c r="N120" s="17">
        <v>3000000</v>
      </c>
      <c r="O120" s="17">
        <v>3000000</v>
      </c>
      <c r="P120" s="12">
        <f t="shared" si="16"/>
        <v>33000000</v>
      </c>
      <c r="Q120" s="13">
        <f t="shared" si="17"/>
        <v>3250000</v>
      </c>
      <c r="R120" s="1"/>
      <c r="S120" s="1"/>
      <c r="T120" s="1"/>
      <c r="AE120" s="1"/>
    </row>
    <row r="121" spans="1:31" x14ac:dyDescent="0.2">
      <c r="A121" s="20" t="s">
        <v>135</v>
      </c>
      <c r="B121" s="12">
        <v>1389653419</v>
      </c>
      <c r="C121" s="11"/>
      <c r="D121" s="12">
        <f t="shared" si="15"/>
        <v>1389653419</v>
      </c>
      <c r="E121" s="11">
        <v>134996985.28</v>
      </c>
      <c r="F121" s="11">
        <v>160983124.22</v>
      </c>
      <c r="G121" s="11">
        <v>164414571.15000001</v>
      </c>
      <c r="H121" s="11">
        <v>163241914.12</v>
      </c>
      <c r="I121" s="11">
        <v>161924158</v>
      </c>
      <c r="J121" s="11">
        <v>134665047.50999999</v>
      </c>
      <c r="K121" s="11">
        <v>123101904.62</v>
      </c>
      <c r="L121" s="11">
        <v>135067164.66999999</v>
      </c>
      <c r="M121" s="11">
        <v>134276182.62</v>
      </c>
      <c r="N121" s="11">
        <v>133819072.06</v>
      </c>
      <c r="O121" s="11">
        <v>210797374.81999999</v>
      </c>
      <c r="P121" s="12">
        <f t="shared" si="16"/>
        <v>1657287499.0699999</v>
      </c>
      <c r="Q121" s="13">
        <f t="shared" si="17"/>
        <v>-267634080.06999993</v>
      </c>
      <c r="R121" s="1"/>
      <c r="S121" s="1"/>
      <c r="T121" s="1"/>
      <c r="AE121" s="1"/>
    </row>
    <row r="122" spans="1:31" x14ac:dyDescent="0.2">
      <c r="A122" s="20" t="s">
        <v>136</v>
      </c>
      <c r="B122" s="12">
        <v>677890263</v>
      </c>
      <c r="C122" s="11">
        <v>-1000000</v>
      </c>
      <c r="D122" s="12">
        <f t="shared" si="15"/>
        <v>676890263</v>
      </c>
      <c r="E122" s="11">
        <v>27108628.640000001</v>
      </c>
      <c r="F122" s="11">
        <v>35155611.869999997</v>
      </c>
      <c r="G122" s="11">
        <v>47600628.5</v>
      </c>
      <c r="H122" s="11">
        <v>189118828.83000001</v>
      </c>
      <c r="I122" s="11">
        <v>36315017.229999997</v>
      </c>
      <c r="J122" s="11">
        <v>28948633.129999999</v>
      </c>
      <c r="K122" s="11">
        <v>36303392.380000003</v>
      </c>
      <c r="L122" s="11">
        <v>27760721.579999998</v>
      </c>
      <c r="M122" s="11">
        <v>20810794.379999999</v>
      </c>
      <c r="N122" s="11">
        <v>31127477.940000001</v>
      </c>
      <c r="O122" s="11">
        <v>77360417.150000006</v>
      </c>
      <c r="P122" s="12">
        <f t="shared" si="16"/>
        <v>557610151.63</v>
      </c>
      <c r="Q122" s="13">
        <f t="shared" si="17"/>
        <v>119280111.37</v>
      </c>
      <c r="R122" s="1"/>
      <c r="S122" s="1"/>
      <c r="T122" s="1"/>
      <c r="AE122" s="1"/>
    </row>
    <row r="123" spans="1:31" x14ac:dyDescent="0.2">
      <c r="A123" s="20" t="s">
        <v>137</v>
      </c>
      <c r="B123" s="12">
        <v>51385275</v>
      </c>
      <c r="C123" s="11"/>
      <c r="D123" s="12">
        <f t="shared" si="15"/>
        <v>51385275</v>
      </c>
      <c r="E123" s="11">
        <v>5817639.7300000004</v>
      </c>
      <c r="F123" s="11">
        <v>5406988.0999999996</v>
      </c>
      <c r="G123" s="11">
        <v>5663691.4000000004</v>
      </c>
      <c r="H123" s="11">
        <v>6391802.7000000002</v>
      </c>
      <c r="I123" s="11">
        <v>6088800.3600000003</v>
      </c>
      <c r="J123" s="11"/>
      <c r="K123" s="11">
        <v>6053284.6299999999</v>
      </c>
      <c r="L123" s="11">
        <v>5111623.67</v>
      </c>
      <c r="M123" s="11">
        <v>4665013.0999999996</v>
      </c>
      <c r="N123" s="11">
        <v>6121368.6100000003</v>
      </c>
      <c r="O123" s="11">
        <v>65062.66</v>
      </c>
      <c r="P123" s="12">
        <f t="shared" si="16"/>
        <v>51385274.960000001</v>
      </c>
      <c r="Q123" s="13">
        <f t="shared" si="17"/>
        <v>3.9999999105930328E-2</v>
      </c>
      <c r="R123" s="1"/>
      <c r="S123" s="1"/>
      <c r="T123" s="1"/>
      <c r="AE123" s="1"/>
    </row>
    <row r="124" spans="1:31" x14ac:dyDescent="0.2">
      <c r="A124" s="20" t="s">
        <v>138</v>
      </c>
      <c r="B124" s="29">
        <v>25546724</v>
      </c>
      <c r="C124" s="11"/>
      <c r="D124" s="12">
        <f t="shared" si="15"/>
        <v>25546724</v>
      </c>
      <c r="E124" s="11"/>
      <c r="F124" s="11"/>
      <c r="G124" s="11">
        <v>24999999.609999999</v>
      </c>
      <c r="H124" s="11"/>
      <c r="I124" s="11"/>
      <c r="J124" s="11"/>
      <c r="K124" s="11"/>
      <c r="L124" s="11"/>
      <c r="M124" s="11"/>
      <c r="N124" s="11"/>
      <c r="O124" s="11"/>
      <c r="P124" s="12">
        <f t="shared" si="16"/>
        <v>24999999.609999999</v>
      </c>
      <c r="Q124" s="13">
        <f t="shared" si="17"/>
        <v>546724.3900000006</v>
      </c>
      <c r="R124" s="1"/>
      <c r="S124" s="1"/>
      <c r="T124" s="1"/>
      <c r="AE124" s="1"/>
    </row>
    <row r="125" spans="1:31" x14ac:dyDescent="0.2">
      <c r="A125" s="20" t="s">
        <v>139</v>
      </c>
      <c r="B125" s="12">
        <v>16080316</v>
      </c>
      <c r="C125" s="11"/>
      <c r="D125" s="12">
        <f t="shared" si="15"/>
        <v>16080316</v>
      </c>
      <c r="E125" s="11">
        <v>762133</v>
      </c>
      <c r="F125" s="11">
        <v>5121524.9800000004</v>
      </c>
      <c r="G125" s="11">
        <v>1889133</v>
      </c>
      <c r="H125" s="11">
        <v>1889133</v>
      </c>
      <c r="I125" s="11">
        <v>1889133</v>
      </c>
      <c r="J125" s="11">
        <v>90785</v>
      </c>
      <c r="K125" s="11">
        <v>90785</v>
      </c>
      <c r="L125" s="11">
        <v>90785</v>
      </c>
      <c r="M125" s="11">
        <v>520254.14</v>
      </c>
      <c r="N125" s="11">
        <v>815475</v>
      </c>
      <c r="O125" s="11">
        <v>315785</v>
      </c>
      <c r="P125" s="12">
        <f t="shared" si="16"/>
        <v>13474926.120000001</v>
      </c>
      <c r="Q125" s="13">
        <f t="shared" si="17"/>
        <v>2605389.879999999</v>
      </c>
      <c r="R125" s="1"/>
      <c r="S125" s="1"/>
      <c r="T125" s="1"/>
      <c r="AE125" s="1"/>
    </row>
    <row r="126" spans="1:31" x14ac:dyDescent="0.2">
      <c r="A126" s="20" t="s">
        <v>140</v>
      </c>
      <c r="B126" s="12">
        <v>15271513</v>
      </c>
      <c r="C126" s="11"/>
      <c r="D126" s="12">
        <f t="shared" si="15"/>
        <v>15271513</v>
      </c>
      <c r="E126" s="11">
        <v>10443</v>
      </c>
      <c r="F126" s="11">
        <v>164127</v>
      </c>
      <c r="G126" s="11">
        <v>90785</v>
      </c>
      <c r="H126" s="11">
        <v>90785</v>
      </c>
      <c r="I126" s="11">
        <v>90785</v>
      </c>
      <c r="J126" s="11">
        <v>1641111</v>
      </c>
      <c r="K126" s="11">
        <v>1689133</v>
      </c>
      <c r="L126" s="11">
        <v>1689133</v>
      </c>
      <c r="M126" s="11">
        <v>1676133</v>
      </c>
      <c r="N126" s="11">
        <v>1164443</v>
      </c>
      <c r="O126" s="11">
        <v>2510844.46</v>
      </c>
      <c r="P126" s="12">
        <f t="shared" si="16"/>
        <v>10817722.460000001</v>
      </c>
      <c r="Q126" s="13">
        <f t="shared" si="17"/>
        <v>4453790.5399999991</v>
      </c>
      <c r="R126" s="1"/>
      <c r="S126" s="1"/>
      <c r="T126" s="1"/>
      <c r="AE126" s="1"/>
    </row>
    <row r="127" spans="1:31" x14ac:dyDescent="0.2">
      <c r="A127" s="20" t="s">
        <v>141</v>
      </c>
      <c r="B127" s="12">
        <v>535104965</v>
      </c>
      <c r="C127" s="11"/>
      <c r="D127" s="12">
        <f t="shared" si="15"/>
        <v>535104965</v>
      </c>
      <c r="E127" s="17">
        <v>48419639.159999996</v>
      </c>
      <c r="F127" s="17">
        <v>53580639.159999996</v>
      </c>
      <c r="G127" s="17">
        <v>53580639.159999996</v>
      </c>
      <c r="H127" s="17">
        <v>53580639.159999996</v>
      </c>
      <c r="I127" s="17">
        <v>53580639.159999996</v>
      </c>
      <c r="J127" s="17">
        <v>48419639.159999996</v>
      </c>
      <c r="K127" s="17">
        <v>48419639.159999996</v>
      </c>
      <c r="L127" s="17">
        <v>48419639.159999996</v>
      </c>
      <c r="M127" s="17">
        <v>48419639.159999996</v>
      </c>
      <c r="N127" s="17">
        <v>47409630</v>
      </c>
      <c r="O127" s="17">
        <v>82485612</v>
      </c>
      <c r="P127" s="12">
        <f t="shared" si="16"/>
        <v>586315994.43999994</v>
      </c>
      <c r="Q127" s="13">
        <f t="shared" si="17"/>
        <v>-51211029.439999938</v>
      </c>
      <c r="R127" s="1"/>
      <c r="S127" s="1"/>
      <c r="T127" s="1"/>
      <c r="AE127" s="1"/>
    </row>
    <row r="128" spans="1:31" x14ac:dyDescent="0.2">
      <c r="A128" s="20" t="s">
        <v>142</v>
      </c>
      <c r="B128" s="12">
        <v>543871771</v>
      </c>
      <c r="C128" s="11">
        <v>79355670</v>
      </c>
      <c r="D128" s="12">
        <f t="shared" si="15"/>
        <v>623227441</v>
      </c>
      <c r="E128" s="17">
        <v>38706963.840000004</v>
      </c>
      <c r="F128" s="17">
        <v>36637510</v>
      </c>
      <c r="G128" s="17">
        <v>66637510</v>
      </c>
      <c r="H128" s="17">
        <v>218706963.84</v>
      </c>
      <c r="I128" s="17">
        <v>88706963.840000004</v>
      </c>
      <c r="J128" s="17">
        <v>38706963.840000004</v>
      </c>
      <c r="K128" s="17">
        <v>40909386.840000004</v>
      </c>
      <c r="L128" s="17">
        <v>38706963.840000004</v>
      </c>
      <c r="M128" s="17">
        <v>38706963.840000004</v>
      </c>
      <c r="N128" s="17">
        <v>37716973</v>
      </c>
      <c r="O128" s="17">
        <v>38716973.75</v>
      </c>
      <c r="P128" s="12">
        <f t="shared" si="16"/>
        <v>682860136.63000011</v>
      </c>
      <c r="Q128" s="13">
        <f t="shared" si="17"/>
        <v>-59632695.630000114</v>
      </c>
      <c r="R128" s="1"/>
      <c r="S128" s="1"/>
      <c r="T128" s="1"/>
      <c r="AE128" s="1"/>
    </row>
    <row r="129" spans="1:37" x14ac:dyDescent="0.2">
      <c r="A129" s="20" t="s">
        <v>143</v>
      </c>
      <c r="B129" s="12">
        <v>183956253</v>
      </c>
      <c r="C129" s="17"/>
      <c r="D129" s="12">
        <f t="shared" si="15"/>
        <v>183956253</v>
      </c>
      <c r="E129" s="17">
        <v>14150481</v>
      </c>
      <c r="F129" s="17">
        <v>14150481</v>
      </c>
      <c r="G129" s="17">
        <v>14150481</v>
      </c>
      <c r="H129" s="17">
        <v>14150481</v>
      </c>
      <c r="I129" s="17">
        <v>14150481</v>
      </c>
      <c r="J129" s="17">
        <v>14150481</v>
      </c>
      <c r="K129" s="17">
        <v>14150481</v>
      </c>
      <c r="L129" s="17">
        <v>14150481</v>
      </c>
      <c r="M129" s="17">
        <v>14150481</v>
      </c>
      <c r="N129" s="17">
        <v>14150481</v>
      </c>
      <c r="O129" s="17">
        <v>28300962</v>
      </c>
      <c r="P129" s="12">
        <f t="shared" si="16"/>
        <v>169805772</v>
      </c>
      <c r="Q129" s="13">
        <f t="shared" si="17"/>
        <v>14150481</v>
      </c>
      <c r="R129" s="1"/>
      <c r="S129" s="1"/>
      <c r="T129" s="1"/>
      <c r="AE129" s="1"/>
    </row>
    <row r="130" spans="1:37" x14ac:dyDescent="0.2">
      <c r="A130" s="30" t="s">
        <v>144</v>
      </c>
      <c r="B130" s="12">
        <v>406581900</v>
      </c>
      <c r="C130" s="11">
        <v>-67808650</v>
      </c>
      <c r="D130" s="12">
        <f t="shared" si="15"/>
        <v>338773250</v>
      </c>
      <c r="E130" s="11">
        <v>33904325</v>
      </c>
      <c r="F130" s="11">
        <v>33904325</v>
      </c>
      <c r="G130" s="11">
        <v>33904325</v>
      </c>
      <c r="H130" s="11">
        <v>33904325</v>
      </c>
      <c r="I130" s="11">
        <v>33904325</v>
      </c>
      <c r="J130" s="11">
        <v>33904325</v>
      </c>
      <c r="K130" s="11">
        <v>33904325</v>
      </c>
      <c r="L130" s="11">
        <v>33904325</v>
      </c>
      <c r="M130" s="11">
        <v>33904325</v>
      </c>
      <c r="N130" s="11">
        <v>33904325</v>
      </c>
      <c r="O130" s="11"/>
      <c r="P130" s="12">
        <f t="shared" si="16"/>
        <v>339043250</v>
      </c>
      <c r="Q130" s="13">
        <f t="shared" si="17"/>
        <v>-270000</v>
      </c>
      <c r="R130" s="1"/>
      <c r="S130" s="1"/>
      <c r="T130" s="1"/>
      <c r="AE130" s="1"/>
    </row>
    <row r="131" spans="1:37" ht="13.5" thickBot="1" x14ac:dyDescent="0.25">
      <c r="A131" s="30" t="s">
        <v>145</v>
      </c>
      <c r="B131" s="12">
        <v>151000000</v>
      </c>
      <c r="C131" s="22"/>
      <c r="D131" s="12">
        <f t="shared" si="15"/>
        <v>151000000</v>
      </c>
      <c r="E131" s="22">
        <v>12500000</v>
      </c>
      <c r="F131" s="22">
        <v>12500000</v>
      </c>
      <c r="G131" s="22">
        <v>12500000</v>
      </c>
      <c r="H131" s="22">
        <v>12500000</v>
      </c>
      <c r="I131" s="22">
        <v>12500000</v>
      </c>
      <c r="J131" s="22">
        <v>12500000</v>
      </c>
      <c r="K131" s="22">
        <v>12500000</v>
      </c>
      <c r="L131" s="22">
        <v>12500000</v>
      </c>
      <c r="M131" s="22">
        <v>12500000</v>
      </c>
      <c r="N131" s="22">
        <v>12500000</v>
      </c>
      <c r="O131" s="22">
        <v>12500000</v>
      </c>
      <c r="P131" s="12">
        <f t="shared" si="16"/>
        <v>137500000</v>
      </c>
      <c r="Q131" s="13">
        <f t="shared" si="17"/>
        <v>13500000</v>
      </c>
      <c r="R131" s="1"/>
      <c r="S131" s="1"/>
      <c r="T131" s="1"/>
      <c r="AE131" s="1"/>
    </row>
    <row r="132" spans="1:37" ht="14.25" thickTop="1" thickBot="1" x14ac:dyDescent="0.25">
      <c r="A132" s="31" t="s">
        <v>146</v>
      </c>
      <c r="B132" s="32">
        <f t="shared" ref="B132:Q132" si="18">+B133+B138</f>
        <v>2450580479</v>
      </c>
      <c r="C132" s="33">
        <f t="shared" si="18"/>
        <v>74563538.900000006</v>
      </c>
      <c r="D132" s="32">
        <f t="shared" si="18"/>
        <v>2525144017.9000001</v>
      </c>
      <c r="E132" s="32">
        <f t="shared" si="18"/>
        <v>19271081.800000001</v>
      </c>
      <c r="F132" s="32">
        <f t="shared" si="18"/>
        <v>360771141.36000001</v>
      </c>
      <c r="G132" s="32">
        <f t="shared" si="18"/>
        <v>460478333.36000001</v>
      </c>
      <c r="H132" s="32">
        <f t="shared" si="18"/>
        <v>-10053736.82</v>
      </c>
      <c r="I132" s="32">
        <f t="shared" si="18"/>
        <v>195135916.56999999</v>
      </c>
      <c r="J132" s="32">
        <f t="shared" si="18"/>
        <v>179235586.41999999</v>
      </c>
      <c r="K132" s="32">
        <f t="shared" si="18"/>
        <v>172113066</v>
      </c>
      <c r="L132" s="32">
        <f t="shared" si="18"/>
        <v>202493361.34</v>
      </c>
      <c r="M132" s="32">
        <f>+M133+M138</f>
        <v>339034945.75</v>
      </c>
      <c r="N132" s="32">
        <f>+N133+N138</f>
        <v>9331525</v>
      </c>
      <c r="O132" s="32">
        <f>+O133+O138</f>
        <v>349266187.60000002</v>
      </c>
      <c r="P132" s="32">
        <f t="shared" si="18"/>
        <v>2277077408.3800001</v>
      </c>
      <c r="Q132" s="34">
        <f t="shared" si="18"/>
        <v>248066609.51999995</v>
      </c>
      <c r="R132" s="1"/>
      <c r="S132" s="1"/>
      <c r="T132" s="1"/>
      <c r="AK132" s="1"/>
    </row>
    <row r="133" spans="1:37" ht="14.25" thickTop="1" thickBot="1" x14ac:dyDescent="0.25">
      <c r="A133" s="35" t="s">
        <v>147</v>
      </c>
      <c r="B133" s="36">
        <f t="shared" ref="B133:Q133" si="19">SUM(B134:B137)</f>
        <v>2006734262</v>
      </c>
      <c r="C133" s="37">
        <f t="shared" si="19"/>
        <v>3000000</v>
      </c>
      <c r="D133" s="36">
        <f t="shared" si="19"/>
        <v>2009734262</v>
      </c>
      <c r="E133" s="36">
        <f t="shared" si="19"/>
        <v>0</v>
      </c>
      <c r="F133" s="36">
        <f t="shared" si="19"/>
        <v>166666666</v>
      </c>
      <c r="G133" s="36">
        <f t="shared" si="19"/>
        <v>333333332</v>
      </c>
      <c r="H133" s="36">
        <f t="shared" si="19"/>
        <v>0</v>
      </c>
      <c r="I133" s="36">
        <f t="shared" si="19"/>
        <v>166666666</v>
      </c>
      <c r="J133" s="36">
        <f t="shared" si="19"/>
        <v>172666666</v>
      </c>
      <c r="K133" s="36">
        <f t="shared" si="19"/>
        <v>166666666</v>
      </c>
      <c r="L133" s="36">
        <f t="shared" si="19"/>
        <v>166666666</v>
      </c>
      <c r="M133" s="36">
        <f>SUM(M134:M137)</f>
        <v>335033332</v>
      </c>
      <c r="N133" s="36">
        <f>SUM(N134:N137)</f>
        <v>0</v>
      </c>
      <c r="O133" s="36">
        <f>SUM(O134:O137)</f>
        <v>333333332</v>
      </c>
      <c r="P133" s="36">
        <f t="shared" si="19"/>
        <v>1841033326</v>
      </c>
      <c r="Q133" s="38">
        <f t="shared" si="19"/>
        <v>168700936</v>
      </c>
      <c r="R133" s="1"/>
      <c r="S133" s="1"/>
      <c r="T133" s="1"/>
      <c r="AK133" s="1"/>
    </row>
    <row r="134" spans="1:37" x14ac:dyDescent="0.2">
      <c r="A134" s="39" t="s">
        <v>148</v>
      </c>
      <c r="B134" s="12">
        <v>6734262</v>
      </c>
      <c r="C134" s="22"/>
      <c r="D134" s="12">
        <f>+B134+C134</f>
        <v>6734262</v>
      </c>
      <c r="E134" s="12"/>
      <c r="F134" s="12"/>
      <c r="G134" s="12"/>
      <c r="H134" s="12"/>
      <c r="I134" s="12"/>
      <c r="J134" s="12">
        <v>3000000</v>
      </c>
      <c r="K134" s="12"/>
      <c r="L134" s="12"/>
      <c r="M134" s="12">
        <v>1700000</v>
      </c>
      <c r="N134" s="12"/>
      <c r="O134" s="12"/>
      <c r="P134" s="12">
        <f>SUM(E134:O134)</f>
        <v>4700000</v>
      </c>
      <c r="Q134" s="13">
        <f>+D134-P134</f>
        <v>2034262</v>
      </c>
      <c r="R134" s="1"/>
      <c r="S134" s="1"/>
      <c r="T134" s="1"/>
      <c r="AK134" s="1"/>
    </row>
    <row r="135" spans="1:37" x14ac:dyDescent="0.2">
      <c r="A135" s="39" t="s">
        <v>149</v>
      </c>
      <c r="B135" s="12"/>
      <c r="C135" s="22">
        <v>3000000</v>
      </c>
      <c r="D135" s="12">
        <f>+B135+C135</f>
        <v>3000000</v>
      </c>
      <c r="E135" s="12"/>
      <c r="F135" s="12"/>
      <c r="G135" s="12"/>
      <c r="H135" s="12"/>
      <c r="I135" s="12"/>
      <c r="J135" s="12">
        <v>3000000</v>
      </c>
      <c r="K135" s="12"/>
      <c r="L135" s="12"/>
      <c r="M135" s="12"/>
      <c r="N135" s="12"/>
      <c r="O135" s="12"/>
      <c r="P135" s="12">
        <f>SUM(E135:O135)</f>
        <v>3000000</v>
      </c>
      <c r="Q135" s="13">
        <f>+D135-P135</f>
        <v>0</v>
      </c>
      <c r="R135" s="1"/>
      <c r="S135" s="1"/>
      <c r="T135" s="1"/>
      <c r="AK135" s="1"/>
    </row>
    <row r="136" spans="1:37" x14ac:dyDescent="0.2">
      <c r="A136" s="39" t="s">
        <v>150</v>
      </c>
      <c r="B136" s="12">
        <v>1000000000</v>
      </c>
      <c r="C136" s="22"/>
      <c r="D136" s="12">
        <f>+B136+C136</f>
        <v>1000000000</v>
      </c>
      <c r="E136" s="12"/>
      <c r="F136" s="12">
        <v>83333333</v>
      </c>
      <c r="G136" s="12">
        <v>166666666</v>
      </c>
      <c r="H136" s="12"/>
      <c r="I136" s="12">
        <v>83333333</v>
      </c>
      <c r="J136" s="12">
        <v>83333333</v>
      </c>
      <c r="K136" s="12">
        <v>83333333</v>
      </c>
      <c r="L136" s="12">
        <v>83333333</v>
      </c>
      <c r="M136" s="12">
        <v>166666666</v>
      </c>
      <c r="N136" s="12"/>
      <c r="O136" s="12">
        <v>166666666</v>
      </c>
      <c r="P136" s="12">
        <f>SUM(E136:O136)</f>
        <v>916666663</v>
      </c>
      <c r="Q136" s="13">
        <f>+D136-P136</f>
        <v>83333337</v>
      </c>
      <c r="R136" s="1"/>
      <c r="S136" s="1"/>
      <c r="T136" s="1"/>
      <c r="AK136" s="1"/>
    </row>
    <row r="137" spans="1:37" ht="13.5" thickBot="1" x14ac:dyDescent="0.25">
      <c r="A137" s="39" t="s">
        <v>151</v>
      </c>
      <c r="B137" s="12">
        <v>1000000000</v>
      </c>
      <c r="C137" s="22"/>
      <c r="D137" s="12">
        <f>+B137+C137</f>
        <v>1000000000</v>
      </c>
      <c r="E137" s="40"/>
      <c r="F137" s="40">
        <v>83333333</v>
      </c>
      <c r="G137" s="12">
        <v>166666666</v>
      </c>
      <c r="H137" s="12"/>
      <c r="I137" s="12">
        <v>83333333</v>
      </c>
      <c r="J137" s="12">
        <v>83333333</v>
      </c>
      <c r="K137" s="12">
        <v>83333333</v>
      </c>
      <c r="L137" s="12">
        <v>83333333</v>
      </c>
      <c r="M137" s="12">
        <v>166666666</v>
      </c>
      <c r="N137" s="12"/>
      <c r="O137" s="12">
        <v>166666666</v>
      </c>
      <c r="P137" s="12">
        <f>SUM(E137:O137)</f>
        <v>916666663</v>
      </c>
      <c r="Q137" s="13">
        <f>+D137-P137</f>
        <v>83333337</v>
      </c>
      <c r="R137" s="1"/>
      <c r="S137" s="1"/>
      <c r="T137" s="1"/>
      <c r="AK137" s="1"/>
    </row>
    <row r="138" spans="1:37" ht="14.25" thickTop="1" thickBot="1" x14ac:dyDescent="0.25">
      <c r="A138" s="41" t="s">
        <v>152</v>
      </c>
      <c r="B138" s="36">
        <f t="shared" ref="B138:Q138" si="20">SUM(B139:B161)</f>
        <v>443846217</v>
      </c>
      <c r="C138" s="36">
        <f t="shared" si="20"/>
        <v>71563538.900000006</v>
      </c>
      <c r="D138" s="36">
        <f t="shared" si="20"/>
        <v>515409755.89999998</v>
      </c>
      <c r="E138" s="36">
        <f t="shared" si="20"/>
        <v>19271081.800000001</v>
      </c>
      <c r="F138" s="36">
        <f t="shared" si="20"/>
        <v>194104475.36000001</v>
      </c>
      <c r="G138" s="36">
        <f t="shared" si="20"/>
        <v>127145001.36</v>
      </c>
      <c r="H138" s="36">
        <f t="shared" si="20"/>
        <v>-10053736.82</v>
      </c>
      <c r="I138" s="36">
        <f t="shared" si="20"/>
        <v>28469250.57</v>
      </c>
      <c r="J138" s="36">
        <f t="shared" si="20"/>
        <v>6568920.4199999999</v>
      </c>
      <c r="K138" s="36">
        <f t="shared" si="20"/>
        <v>5446400</v>
      </c>
      <c r="L138" s="36">
        <f t="shared" si="20"/>
        <v>35826695.340000004</v>
      </c>
      <c r="M138" s="36">
        <f t="shared" si="20"/>
        <v>4001613.75</v>
      </c>
      <c r="N138" s="36">
        <f t="shared" si="20"/>
        <v>9331525</v>
      </c>
      <c r="O138" s="36">
        <f t="shared" si="20"/>
        <v>15932855.6</v>
      </c>
      <c r="P138" s="36">
        <f t="shared" si="20"/>
        <v>436044082.38000005</v>
      </c>
      <c r="Q138" s="38">
        <f t="shared" si="20"/>
        <v>79365673.519999951</v>
      </c>
      <c r="R138" s="1"/>
      <c r="S138" s="1"/>
      <c r="T138" s="1"/>
      <c r="AE138" s="1"/>
    </row>
    <row r="139" spans="1:37" x14ac:dyDescent="0.2">
      <c r="A139" s="42" t="s">
        <v>153</v>
      </c>
      <c r="B139" s="10">
        <v>2227120</v>
      </c>
      <c r="C139" s="11"/>
      <c r="D139" s="12">
        <f t="shared" ref="D139:D161" si="21">+B139+C139</f>
        <v>2227120</v>
      </c>
      <c r="E139" s="43"/>
      <c r="F139" s="10">
        <v>396962.53</v>
      </c>
      <c r="G139" s="10">
        <v>188510.77</v>
      </c>
      <c r="H139" s="10">
        <v>10492</v>
      </c>
      <c r="I139" s="10">
        <v>164618.26</v>
      </c>
      <c r="J139" s="10"/>
      <c r="K139" s="10"/>
      <c r="L139" s="10"/>
      <c r="M139" s="44">
        <v>620317.88</v>
      </c>
      <c r="N139" s="45"/>
      <c r="O139" s="46"/>
      <c r="P139" s="12">
        <f t="shared" ref="P139:P161" si="22">SUM(E139:O139)</f>
        <v>1380901.44</v>
      </c>
      <c r="Q139" s="13">
        <f t="shared" ref="Q139:Q161" si="23">+D139-P139</f>
        <v>846218.56</v>
      </c>
      <c r="R139" s="1"/>
      <c r="S139" s="1"/>
      <c r="T139" s="1"/>
      <c r="AE139" s="1"/>
    </row>
    <row r="140" spans="1:37" x14ac:dyDescent="0.2">
      <c r="A140" s="47" t="s">
        <v>154</v>
      </c>
      <c r="B140" s="10">
        <v>2000000</v>
      </c>
      <c r="C140" s="11"/>
      <c r="D140" s="12">
        <f t="shared" si="21"/>
        <v>2000000</v>
      </c>
      <c r="E140" s="43"/>
      <c r="F140" s="10">
        <v>1913484.32</v>
      </c>
      <c r="G140" s="10">
        <v>995602.27</v>
      </c>
      <c r="H140" s="10"/>
      <c r="I140" s="10">
        <v>60062</v>
      </c>
      <c r="J140" s="10"/>
      <c r="K140" s="10"/>
      <c r="L140" s="10">
        <v>156704</v>
      </c>
      <c r="M140" s="10">
        <v>490287.64</v>
      </c>
      <c r="N140" s="10"/>
      <c r="O140" s="10"/>
      <c r="P140" s="12">
        <f t="shared" si="22"/>
        <v>3616140.23</v>
      </c>
      <c r="Q140" s="13">
        <f t="shared" si="23"/>
        <v>-1616140.23</v>
      </c>
      <c r="R140" s="1"/>
      <c r="S140" s="1"/>
      <c r="T140" s="1"/>
      <c r="AE140" s="1"/>
    </row>
    <row r="141" spans="1:37" x14ac:dyDescent="0.2">
      <c r="A141" s="47" t="s">
        <v>155</v>
      </c>
      <c r="B141" s="10">
        <v>3000000</v>
      </c>
      <c r="C141" s="11">
        <v>1300000</v>
      </c>
      <c r="D141" s="12">
        <f t="shared" si="21"/>
        <v>4300000</v>
      </c>
      <c r="E141" s="43"/>
      <c r="F141" s="10">
        <v>11092</v>
      </c>
      <c r="G141" s="10">
        <v>32696.1</v>
      </c>
      <c r="H141" s="10"/>
      <c r="I141" s="10"/>
      <c r="J141" s="10"/>
      <c r="K141" s="10"/>
      <c r="L141" s="10">
        <v>962426.31</v>
      </c>
      <c r="M141" s="10">
        <v>69900.479999999996</v>
      </c>
      <c r="N141" s="10"/>
      <c r="O141" s="10">
        <v>-942500</v>
      </c>
      <c r="P141" s="12">
        <f t="shared" si="22"/>
        <v>133614.89000000013</v>
      </c>
      <c r="Q141" s="13">
        <f t="shared" si="23"/>
        <v>4166385.11</v>
      </c>
      <c r="R141" s="1"/>
      <c r="S141" s="1"/>
      <c r="T141" s="1"/>
      <c r="AE141" s="1"/>
    </row>
    <row r="142" spans="1:37" x14ac:dyDescent="0.2">
      <c r="A142" s="47" t="s">
        <v>156</v>
      </c>
      <c r="B142" s="10">
        <v>65000</v>
      </c>
      <c r="C142" s="11">
        <v>1000000</v>
      </c>
      <c r="D142" s="12">
        <f t="shared" si="21"/>
        <v>1065000</v>
      </c>
      <c r="E142" s="43"/>
      <c r="F142" s="10">
        <v>205540</v>
      </c>
      <c r="G142" s="10">
        <v>4979.6000000000004</v>
      </c>
      <c r="H142" s="10"/>
      <c r="I142" s="10"/>
      <c r="J142" s="10"/>
      <c r="K142" s="10"/>
      <c r="L142" s="10">
        <v>108560</v>
      </c>
      <c r="M142" s="10"/>
      <c r="N142" s="10"/>
      <c r="O142" s="10"/>
      <c r="P142" s="12">
        <f t="shared" si="22"/>
        <v>319079.59999999998</v>
      </c>
      <c r="Q142" s="13">
        <f t="shared" si="23"/>
        <v>745920.4</v>
      </c>
      <c r="R142" s="1"/>
      <c r="S142" s="1"/>
      <c r="T142" s="1"/>
      <c r="AE142" s="1"/>
    </row>
    <row r="143" spans="1:37" x14ac:dyDescent="0.2">
      <c r="A143" s="47" t="s">
        <v>157</v>
      </c>
      <c r="B143" s="10">
        <v>920000</v>
      </c>
      <c r="C143" s="11"/>
      <c r="D143" s="12">
        <f t="shared" si="21"/>
        <v>920000</v>
      </c>
      <c r="E143" s="43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2">
        <f t="shared" si="22"/>
        <v>0</v>
      </c>
      <c r="Q143" s="13">
        <f t="shared" si="23"/>
        <v>920000</v>
      </c>
      <c r="R143" s="1"/>
      <c r="S143" s="1"/>
      <c r="T143" s="1"/>
      <c r="AE143" s="1"/>
    </row>
    <row r="144" spans="1:37" x14ac:dyDescent="0.2">
      <c r="A144" s="47" t="s">
        <v>158</v>
      </c>
      <c r="B144" s="10">
        <v>8000000</v>
      </c>
      <c r="C144" s="11">
        <v>-8000000</v>
      </c>
      <c r="D144" s="12">
        <f t="shared" si="21"/>
        <v>0</v>
      </c>
      <c r="E144" s="43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2">
        <f t="shared" si="22"/>
        <v>0</v>
      </c>
      <c r="Q144" s="13">
        <f t="shared" si="23"/>
        <v>0</v>
      </c>
      <c r="R144" s="1"/>
      <c r="S144" s="1"/>
      <c r="T144" s="1"/>
      <c r="AE144" s="1"/>
    </row>
    <row r="145" spans="1:31" x14ac:dyDescent="0.2">
      <c r="A145" s="47" t="s">
        <v>159</v>
      </c>
      <c r="B145" s="10">
        <v>44834101</v>
      </c>
      <c r="C145" s="11">
        <v>-11000000</v>
      </c>
      <c r="D145" s="12">
        <f t="shared" si="21"/>
        <v>33834101</v>
      </c>
      <c r="E145" s="43"/>
      <c r="F145" s="10"/>
      <c r="G145" s="10"/>
      <c r="H145" s="10"/>
      <c r="I145" s="10"/>
      <c r="J145" s="10">
        <v>3996000.37</v>
      </c>
      <c r="K145" s="10">
        <v>5446400</v>
      </c>
      <c r="L145" s="10"/>
      <c r="M145" s="10"/>
      <c r="N145" s="10"/>
      <c r="O145" s="10">
        <v>-9442400.3699999992</v>
      </c>
      <c r="P145" s="12">
        <f t="shared" si="22"/>
        <v>0</v>
      </c>
      <c r="Q145" s="13">
        <f t="shared" si="23"/>
        <v>33834101</v>
      </c>
      <c r="R145" s="1"/>
      <c r="S145" s="1"/>
      <c r="T145" s="1"/>
      <c r="AE145" s="1"/>
    </row>
    <row r="146" spans="1:31" x14ac:dyDescent="0.2">
      <c r="A146" s="47" t="s">
        <v>160</v>
      </c>
      <c r="B146" s="10"/>
      <c r="C146" s="11">
        <v>200000</v>
      </c>
      <c r="D146" s="12">
        <f t="shared" si="21"/>
        <v>200000</v>
      </c>
      <c r="E146" s="43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2">
        <f t="shared" si="22"/>
        <v>0</v>
      </c>
      <c r="Q146" s="13">
        <f t="shared" si="23"/>
        <v>200000</v>
      </c>
      <c r="R146" s="1"/>
      <c r="S146" s="1"/>
      <c r="T146" s="1"/>
      <c r="AE146" s="1"/>
    </row>
    <row r="147" spans="1:31" x14ac:dyDescent="0.2">
      <c r="A147" s="20" t="s">
        <v>161</v>
      </c>
      <c r="B147" s="10">
        <v>5165899</v>
      </c>
      <c r="C147" s="48"/>
      <c r="D147" s="12">
        <f t="shared" si="21"/>
        <v>5165899</v>
      </c>
      <c r="E147" s="43"/>
      <c r="F147" s="10"/>
      <c r="G147" s="10"/>
      <c r="H147" s="10"/>
      <c r="I147" s="10"/>
      <c r="J147" s="10"/>
      <c r="K147" s="10"/>
      <c r="L147" s="10">
        <v>180540</v>
      </c>
      <c r="M147" s="10"/>
      <c r="N147" s="10"/>
      <c r="O147" s="10"/>
      <c r="P147" s="12">
        <f t="shared" si="22"/>
        <v>180540</v>
      </c>
      <c r="Q147" s="13">
        <f t="shared" si="23"/>
        <v>4985359</v>
      </c>
      <c r="R147" s="1"/>
      <c r="S147" s="1"/>
      <c r="T147" s="1"/>
      <c r="AE147" s="1"/>
    </row>
    <row r="148" spans="1:31" x14ac:dyDescent="0.2">
      <c r="A148" s="20" t="s">
        <v>162</v>
      </c>
      <c r="B148" s="10">
        <v>56960642</v>
      </c>
      <c r="C148" s="49">
        <v>-17333651.100000001</v>
      </c>
      <c r="D148" s="12">
        <f t="shared" si="21"/>
        <v>39626990.899999999</v>
      </c>
      <c r="E148" s="43"/>
      <c r="F148" s="10">
        <v>46345.68</v>
      </c>
      <c r="G148" s="10">
        <v>7522.5</v>
      </c>
      <c r="H148" s="10"/>
      <c r="I148" s="10">
        <v>1413700</v>
      </c>
      <c r="J148" s="10"/>
      <c r="K148" s="10"/>
      <c r="L148" s="10">
        <v>158590.62</v>
      </c>
      <c r="M148" s="10">
        <v>729000</v>
      </c>
      <c r="N148" s="10">
        <v>1014200</v>
      </c>
      <c r="O148" s="10">
        <v>-1014200</v>
      </c>
      <c r="P148" s="12">
        <f t="shared" si="22"/>
        <v>2355158.7999999998</v>
      </c>
      <c r="Q148" s="13">
        <f t="shared" si="23"/>
        <v>37271832.100000001</v>
      </c>
      <c r="R148" s="1"/>
      <c r="S148" s="1"/>
      <c r="T148" s="1"/>
      <c r="AE148" s="1"/>
    </row>
    <row r="149" spans="1:31" x14ac:dyDescent="0.2">
      <c r="A149" s="20" t="s">
        <v>163</v>
      </c>
      <c r="B149" s="10">
        <v>24374000</v>
      </c>
      <c r="C149" s="49">
        <v>-10547020</v>
      </c>
      <c r="D149" s="12">
        <f t="shared" si="21"/>
        <v>13826980</v>
      </c>
      <c r="E149" s="43"/>
      <c r="F149" s="10"/>
      <c r="G149" s="10">
        <v>499574.69</v>
      </c>
      <c r="H149" s="10"/>
      <c r="I149" s="10"/>
      <c r="J149" s="10"/>
      <c r="K149" s="10"/>
      <c r="L149" s="10">
        <v>28910</v>
      </c>
      <c r="M149" s="10"/>
      <c r="N149" s="10"/>
      <c r="O149" s="10"/>
      <c r="P149" s="12">
        <f t="shared" si="22"/>
        <v>528484.68999999994</v>
      </c>
      <c r="Q149" s="13">
        <f t="shared" si="23"/>
        <v>13298495.310000001</v>
      </c>
      <c r="R149" s="1"/>
      <c r="S149" s="50"/>
      <c r="T149" s="1"/>
      <c r="AE149" s="1"/>
    </row>
    <row r="150" spans="1:31" x14ac:dyDescent="0.2">
      <c r="A150" s="20" t="s">
        <v>164</v>
      </c>
      <c r="B150" s="10">
        <v>11000000</v>
      </c>
      <c r="C150" s="49">
        <v>-10500000</v>
      </c>
      <c r="D150" s="12">
        <f t="shared" si="21"/>
        <v>500000</v>
      </c>
      <c r="E150" s="43"/>
      <c r="F150" s="10"/>
      <c r="G150" s="10">
        <v>1960507.92</v>
      </c>
      <c r="H150" s="10"/>
      <c r="I150" s="10"/>
      <c r="J150" s="10"/>
      <c r="K150" s="10"/>
      <c r="L150" s="10">
        <v>6737.8</v>
      </c>
      <c r="M150" s="10"/>
      <c r="N150" s="10"/>
      <c r="O150" s="10"/>
      <c r="P150" s="12">
        <f t="shared" si="22"/>
        <v>1967245.72</v>
      </c>
      <c r="Q150" s="13">
        <f t="shared" si="23"/>
        <v>-1467245.72</v>
      </c>
      <c r="R150" s="1"/>
      <c r="S150" s="50"/>
      <c r="T150" s="1"/>
      <c r="AE150" s="1"/>
    </row>
    <row r="151" spans="1:31" x14ac:dyDescent="0.2">
      <c r="A151" s="20" t="s">
        <v>165</v>
      </c>
      <c r="B151" s="10">
        <v>1500000</v>
      </c>
      <c r="C151" s="49"/>
      <c r="D151" s="12">
        <f t="shared" si="21"/>
        <v>1500000</v>
      </c>
      <c r="E151" s="43"/>
      <c r="F151" s="10">
        <v>159269.20000000001</v>
      </c>
      <c r="G151" s="10">
        <v>238655</v>
      </c>
      <c r="H151" s="10"/>
      <c r="I151" s="10"/>
      <c r="J151" s="10">
        <v>1680000</v>
      </c>
      <c r="K151" s="10"/>
      <c r="L151" s="10"/>
      <c r="M151" s="10"/>
      <c r="N151" s="10"/>
      <c r="O151" s="10">
        <v>-1680020</v>
      </c>
      <c r="P151" s="12">
        <f t="shared" si="22"/>
        <v>397904.19999999995</v>
      </c>
      <c r="Q151" s="13">
        <f t="shared" si="23"/>
        <v>1102095.8</v>
      </c>
      <c r="R151" s="1"/>
      <c r="S151" s="50"/>
      <c r="T151" s="1"/>
      <c r="AE151" s="1"/>
    </row>
    <row r="152" spans="1:31" x14ac:dyDescent="0.2">
      <c r="A152" s="20" t="s">
        <v>166</v>
      </c>
      <c r="B152" s="10">
        <v>7169623</v>
      </c>
      <c r="C152" s="49">
        <v>1000000</v>
      </c>
      <c r="D152" s="12">
        <f t="shared" si="21"/>
        <v>8169623</v>
      </c>
      <c r="E152" s="12"/>
      <c r="F152" s="12">
        <v>655416</v>
      </c>
      <c r="G152" s="12">
        <v>727575.97</v>
      </c>
      <c r="H152" s="12">
        <v>-1074775.97</v>
      </c>
      <c r="I152" s="12"/>
      <c r="J152" s="12"/>
      <c r="K152" s="12"/>
      <c r="L152" s="12"/>
      <c r="M152" s="12"/>
      <c r="N152" s="12"/>
      <c r="O152" s="12"/>
      <c r="P152" s="12">
        <f t="shared" si="22"/>
        <v>308216</v>
      </c>
      <c r="Q152" s="13">
        <f t="shared" si="23"/>
        <v>7861407</v>
      </c>
      <c r="R152" s="1"/>
      <c r="S152" s="50"/>
      <c r="T152" s="1"/>
      <c r="AE152" s="1"/>
    </row>
    <row r="153" spans="1:31" x14ac:dyDescent="0.2">
      <c r="A153" s="20" t="s">
        <v>167</v>
      </c>
      <c r="B153" s="10"/>
      <c r="C153" s="51">
        <v>9000000</v>
      </c>
      <c r="D153" s="12">
        <f t="shared" si="21"/>
        <v>9000000</v>
      </c>
      <c r="E153" s="12"/>
      <c r="F153" s="12"/>
      <c r="G153" s="12"/>
      <c r="H153" s="12">
        <v>8555000</v>
      </c>
      <c r="I153" s="12"/>
      <c r="J153" s="12"/>
      <c r="K153" s="12"/>
      <c r="L153" s="12"/>
      <c r="M153" s="12"/>
      <c r="N153" s="12"/>
      <c r="O153" s="12"/>
      <c r="P153" s="12">
        <f t="shared" si="22"/>
        <v>8555000</v>
      </c>
      <c r="Q153" s="13">
        <f t="shared" si="23"/>
        <v>445000</v>
      </c>
      <c r="R153" s="1"/>
      <c r="S153" s="50"/>
      <c r="T153" s="1"/>
      <c r="AE153" s="1"/>
    </row>
    <row r="154" spans="1:31" x14ac:dyDescent="0.2">
      <c r="A154" s="20" t="s">
        <v>168</v>
      </c>
      <c r="B154" s="10">
        <v>600000</v>
      </c>
      <c r="C154" s="51">
        <v>2400000</v>
      </c>
      <c r="D154" s="12">
        <f t="shared" si="21"/>
        <v>3000000</v>
      </c>
      <c r="E154" s="12"/>
      <c r="F154" s="12">
        <v>570552.63</v>
      </c>
      <c r="G154" s="12">
        <v>1054109.78</v>
      </c>
      <c r="H154" s="12">
        <v>347200.18</v>
      </c>
      <c r="I154" s="12"/>
      <c r="J154" s="12"/>
      <c r="K154" s="12"/>
      <c r="L154" s="12">
        <v>1154706.71</v>
      </c>
      <c r="M154" s="12">
        <v>1942973.76</v>
      </c>
      <c r="N154" s="12"/>
      <c r="O154" s="12">
        <v>-1942973.75</v>
      </c>
      <c r="P154" s="12">
        <f t="shared" si="22"/>
        <v>3126569.3099999996</v>
      </c>
      <c r="Q154" s="13">
        <f t="shared" si="23"/>
        <v>-126569.30999999959</v>
      </c>
      <c r="R154" s="1"/>
      <c r="S154" s="50"/>
      <c r="T154" s="1"/>
      <c r="AE154" s="1"/>
    </row>
    <row r="155" spans="1:31" x14ac:dyDescent="0.2">
      <c r="A155" s="20" t="s">
        <v>169</v>
      </c>
      <c r="B155" s="10"/>
      <c r="C155" s="51">
        <v>180000</v>
      </c>
      <c r="D155" s="12">
        <f t="shared" si="21"/>
        <v>180000</v>
      </c>
      <c r="E155" s="12"/>
      <c r="F155" s="12"/>
      <c r="G155" s="12"/>
      <c r="H155" s="12"/>
      <c r="I155" s="12"/>
      <c r="J155" s="12"/>
      <c r="K155" s="12"/>
      <c r="L155" s="12"/>
      <c r="M155" s="12">
        <v>108560</v>
      </c>
      <c r="N155" s="12"/>
      <c r="O155" s="12"/>
      <c r="P155" s="12">
        <f t="shared" si="22"/>
        <v>108560</v>
      </c>
      <c r="Q155" s="13">
        <f t="shared" si="23"/>
        <v>71440</v>
      </c>
      <c r="R155" s="1"/>
      <c r="S155" s="50"/>
      <c r="T155" s="1"/>
      <c r="AE155" s="1"/>
    </row>
    <row r="156" spans="1:31" x14ac:dyDescent="0.2">
      <c r="A156" s="20" t="s">
        <v>170</v>
      </c>
      <c r="B156" s="10">
        <v>22200000</v>
      </c>
      <c r="C156" s="51">
        <v>-22200000</v>
      </c>
      <c r="D156" s="12">
        <f t="shared" si="21"/>
        <v>0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22"/>
        <v>0</v>
      </c>
      <c r="Q156" s="13">
        <f t="shared" si="23"/>
        <v>0</v>
      </c>
      <c r="R156" s="1"/>
      <c r="S156" s="50"/>
      <c r="T156" s="1"/>
      <c r="AE156" s="1"/>
    </row>
    <row r="157" spans="1:31" x14ac:dyDescent="0.2">
      <c r="A157" s="20" t="s">
        <v>171</v>
      </c>
      <c r="B157" s="10">
        <v>215377</v>
      </c>
      <c r="C157" s="51"/>
      <c r="D157" s="12">
        <f t="shared" si="21"/>
        <v>215377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22"/>
        <v>0</v>
      </c>
      <c r="Q157" s="13">
        <f t="shared" si="23"/>
        <v>215377</v>
      </c>
      <c r="R157" s="1"/>
      <c r="S157" s="50"/>
      <c r="T157" s="1"/>
      <c r="AE157" s="1"/>
    </row>
    <row r="158" spans="1:31" x14ac:dyDescent="0.2">
      <c r="A158" s="20" t="s">
        <v>172</v>
      </c>
      <c r="B158" s="10"/>
      <c r="C158" s="51">
        <v>5000000</v>
      </c>
      <c r="D158" s="12">
        <f t="shared" si="21"/>
        <v>5000000</v>
      </c>
      <c r="E158" s="12"/>
      <c r="F158" s="12"/>
      <c r="G158" s="12"/>
      <c r="H158" s="12">
        <v>1332464.1200000001</v>
      </c>
      <c r="I158" s="12">
        <v>1091286.22</v>
      </c>
      <c r="J158" s="12"/>
      <c r="K158" s="12"/>
      <c r="L158" s="12">
        <v>688415.05</v>
      </c>
      <c r="M158" s="12">
        <v>-688415.05</v>
      </c>
      <c r="N158" s="12"/>
      <c r="O158" s="12"/>
      <c r="P158" s="12">
        <f t="shared" si="22"/>
        <v>2423750.34</v>
      </c>
      <c r="Q158" s="13">
        <f t="shared" si="23"/>
        <v>2576249.66</v>
      </c>
      <c r="R158" s="1"/>
      <c r="S158" s="50"/>
      <c r="T158" s="1"/>
      <c r="AE158" s="1"/>
    </row>
    <row r="159" spans="1:31" x14ac:dyDescent="0.2">
      <c r="A159" s="20" t="s">
        <v>173</v>
      </c>
      <c r="B159" s="10"/>
      <c r="C159" s="51">
        <v>7500000</v>
      </c>
      <c r="D159" s="12">
        <f t="shared" si="21"/>
        <v>7500000</v>
      </c>
      <c r="E159" s="12"/>
      <c r="F159" s="12"/>
      <c r="G159" s="12">
        <v>1178432.1299999999</v>
      </c>
      <c r="H159" s="12">
        <v>1091286.22</v>
      </c>
      <c r="I159" s="12">
        <v>1047153.12</v>
      </c>
      <c r="J159" s="12"/>
      <c r="K159" s="12"/>
      <c r="L159" s="12">
        <v>2631950.2999999998</v>
      </c>
      <c r="M159" s="12"/>
      <c r="N159" s="12"/>
      <c r="O159" s="12">
        <v>1308869.06</v>
      </c>
      <c r="P159" s="12">
        <f t="shared" si="22"/>
        <v>7257690.8300000001</v>
      </c>
      <c r="Q159" s="13">
        <f t="shared" si="23"/>
        <v>242309.16999999993</v>
      </c>
      <c r="R159" s="1"/>
      <c r="S159" s="50"/>
      <c r="T159" s="1"/>
      <c r="AE159" s="1"/>
    </row>
    <row r="160" spans="1:31" x14ac:dyDescent="0.2">
      <c r="A160" s="20" t="s">
        <v>174</v>
      </c>
      <c r="B160" s="10">
        <v>211825265</v>
      </c>
      <c r="C160" s="52">
        <v>136314210</v>
      </c>
      <c r="D160" s="12">
        <f t="shared" si="21"/>
        <v>348139475</v>
      </c>
      <c r="E160" s="10">
        <v>19084099</v>
      </c>
      <c r="F160" s="10">
        <v>175277813</v>
      </c>
      <c r="G160" s="10">
        <v>108992472.03</v>
      </c>
      <c r="H160" s="10">
        <v>-22038203.370000001</v>
      </c>
      <c r="I160" s="10">
        <v>24692430.969999999</v>
      </c>
      <c r="J160" s="10">
        <v>892920.05</v>
      </c>
      <c r="K160" s="10"/>
      <c r="L160" s="10">
        <v>29749154.550000001</v>
      </c>
      <c r="M160" s="10">
        <v>728989.04</v>
      </c>
      <c r="N160" s="10">
        <v>8317325</v>
      </c>
      <c r="O160" s="10">
        <v>31427798.059999999</v>
      </c>
      <c r="P160" s="12">
        <f t="shared" si="22"/>
        <v>377124798.33000004</v>
      </c>
      <c r="Q160" s="13">
        <f t="shared" si="23"/>
        <v>-28985323.330000043</v>
      </c>
      <c r="S160" s="50"/>
    </row>
    <row r="161" spans="1:19" ht="13.5" thickBot="1" x14ac:dyDescent="0.25">
      <c r="A161" s="20" t="s">
        <v>175</v>
      </c>
      <c r="B161" s="10">
        <v>41789190</v>
      </c>
      <c r="C161" s="52">
        <v>-12750000</v>
      </c>
      <c r="D161" s="12">
        <f t="shared" si="21"/>
        <v>29039190</v>
      </c>
      <c r="E161" s="10">
        <v>186982.8</v>
      </c>
      <c r="F161" s="10">
        <v>14868000</v>
      </c>
      <c r="G161" s="10">
        <v>11264362.6</v>
      </c>
      <c r="H161" s="10">
        <v>1722800</v>
      </c>
      <c r="I161" s="10"/>
      <c r="J161" s="10"/>
      <c r="K161" s="10"/>
      <c r="L161" s="10"/>
      <c r="M161" s="10"/>
      <c r="N161" s="10"/>
      <c r="O161" s="10">
        <v>-1781717.4</v>
      </c>
      <c r="P161" s="12">
        <f t="shared" si="22"/>
        <v>26260428</v>
      </c>
      <c r="Q161" s="13">
        <f t="shared" si="23"/>
        <v>2778762</v>
      </c>
      <c r="S161" s="50"/>
    </row>
    <row r="162" spans="1:19" ht="13.5" thickBot="1" x14ac:dyDescent="0.25">
      <c r="A162" s="53" t="s">
        <v>176</v>
      </c>
      <c r="B162" s="54">
        <f>SUM(B163:B164)</f>
        <v>399047514</v>
      </c>
      <c r="C162" s="6">
        <f t="shared" ref="C162:Q162" si="24">SUM(C163:C167)</f>
        <v>150658510.42000002</v>
      </c>
      <c r="D162" s="55">
        <f t="shared" si="24"/>
        <v>549706024.41999996</v>
      </c>
      <c r="E162" s="54">
        <f t="shared" si="24"/>
        <v>32144801</v>
      </c>
      <c r="F162" s="55">
        <f t="shared" si="24"/>
        <v>32144801</v>
      </c>
      <c r="G162" s="55">
        <f t="shared" si="24"/>
        <v>77700975</v>
      </c>
      <c r="H162" s="55">
        <f t="shared" si="24"/>
        <v>65378951</v>
      </c>
      <c r="I162" s="55">
        <f t="shared" si="24"/>
        <v>53184824</v>
      </c>
      <c r="J162" s="55">
        <f t="shared" si="24"/>
        <v>42707587.829999998</v>
      </c>
      <c r="K162" s="55">
        <f t="shared" si="24"/>
        <v>34096159</v>
      </c>
      <c r="L162" s="55">
        <f t="shared" si="24"/>
        <v>34096159</v>
      </c>
      <c r="M162" s="55">
        <f t="shared" si="24"/>
        <v>63134013</v>
      </c>
      <c r="N162" s="55">
        <f t="shared" si="24"/>
        <v>34096159</v>
      </c>
      <c r="O162" s="55">
        <f t="shared" si="24"/>
        <v>52405143</v>
      </c>
      <c r="P162" s="55">
        <f t="shared" si="24"/>
        <v>521089572.82999998</v>
      </c>
      <c r="Q162" s="56">
        <f t="shared" si="24"/>
        <v>28616451.590000004</v>
      </c>
      <c r="S162" s="50"/>
    </row>
    <row r="163" spans="1:19" ht="14.25" x14ac:dyDescent="0.2">
      <c r="A163" s="57" t="s">
        <v>177</v>
      </c>
      <c r="B163" s="58">
        <v>279047514</v>
      </c>
      <c r="C163" s="22"/>
      <c r="D163" s="12">
        <f>+B163+C163</f>
        <v>279047514</v>
      </c>
      <c r="E163" s="59">
        <v>22144801</v>
      </c>
      <c r="F163" s="59">
        <v>22144801</v>
      </c>
      <c r="G163" s="59">
        <v>22144801</v>
      </c>
      <c r="H163" s="59">
        <v>22144801</v>
      </c>
      <c r="I163" s="59">
        <v>22144801</v>
      </c>
      <c r="J163" s="59">
        <v>22144801</v>
      </c>
      <c r="K163" s="59">
        <v>22144801</v>
      </c>
      <c r="L163" s="59">
        <v>22144801</v>
      </c>
      <c r="M163" s="59">
        <v>22144801</v>
      </c>
      <c r="N163" s="59">
        <v>22144801</v>
      </c>
      <c r="O163" s="12">
        <v>40453785</v>
      </c>
      <c r="P163" s="12">
        <f>SUM(E163:O163)</f>
        <v>261901795</v>
      </c>
      <c r="Q163" s="13">
        <f>+D163-P163</f>
        <v>17145719</v>
      </c>
      <c r="S163" s="50"/>
    </row>
    <row r="164" spans="1:19" ht="14.25" x14ac:dyDescent="0.2">
      <c r="A164" s="60" t="s">
        <v>178</v>
      </c>
      <c r="B164" s="29">
        <v>120000000</v>
      </c>
      <c r="C164" s="61"/>
      <c r="D164" s="12">
        <f>+B164+C164</f>
        <v>120000000</v>
      </c>
      <c r="E164" s="12">
        <v>10000000</v>
      </c>
      <c r="F164" s="62">
        <v>10000000</v>
      </c>
      <c r="G164" s="62">
        <v>10000000</v>
      </c>
      <c r="H164" s="62">
        <v>10000000</v>
      </c>
      <c r="I164" s="62">
        <v>10000000</v>
      </c>
      <c r="J164" s="62">
        <v>10000000</v>
      </c>
      <c r="K164" s="62">
        <v>10000000</v>
      </c>
      <c r="L164" s="62">
        <v>10000000</v>
      </c>
      <c r="M164" s="62">
        <v>10000000</v>
      </c>
      <c r="N164" s="62">
        <v>10000000</v>
      </c>
      <c r="O164" s="62">
        <v>10000000</v>
      </c>
      <c r="P164" s="12">
        <f>SUM(E164:O164)</f>
        <v>110000000</v>
      </c>
      <c r="Q164" s="13">
        <f>+D164-P164</f>
        <v>10000000</v>
      </c>
      <c r="S164" s="50"/>
    </row>
    <row r="165" spans="1:19" ht="14.25" x14ac:dyDescent="0.2">
      <c r="A165" s="60" t="s">
        <v>179</v>
      </c>
      <c r="B165" s="29"/>
      <c r="C165" s="61">
        <v>17562222</v>
      </c>
      <c r="D165" s="12">
        <f>+B165+C165</f>
        <v>17562222</v>
      </c>
      <c r="E165" s="12"/>
      <c r="F165" s="62"/>
      <c r="G165" s="62">
        <v>5854074</v>
      </c>
      <c r="H165" s="62"/>
      <c r="I165" s="62">
        <v>1951358</v>
      </c>
      <c r="J165" s="62">
        <v>3902716</v>
      </c>
      <c r="K165" s="62">
        <v>1951358</v>
      </c>
      <c r="L165" s="62">
        <v>1951358</v>
      </c>
      <c r="M165" s="62">
        <v>1951358</v>
      </c>
      <c r="N165" s="62">
        <v>1951358</v>
      </c>
      <c r="O165" s="62">
        <v>1951358</v>
      </c>
      <c r="P165" s="12">
        <f>SUM(E165:O165)</f>
        <v>21464938</v>
      </c>
      <c r="Q165" s="13">
        <f>+D165-P165</f>
        <v>-3902716</v>
      </c>
      <c r="S165" s="50"/>
    </row>
    <row r="166" spans="1:19" ht="14.25" x14ac:dyDescent="0.2">
      <c r="A166" s="60" t="s">
        <v>180</v>
      </c>
      <c r="B166" s="29"/>
      <c r="C166" s="61">
        <v>10000000</v>
      </c>
      <c r="D166" s="12">
        <f>+B166+C166</f>
        <v>10000000</v>
      </c>
      <c r="E166" s="12"/>
      <c r="F166" s="62"/>
      <c r="G166" s="62"/>
      <c r="H166" s="62"/>
      <c r="I166" s="62">
        <v>10000000</v>
      </c>
      <c r="J166" s="62"/>
      <c r="K166" s="62"/>
      <c r="L166" s="62"/>
      <c r="M166" s="62"/>
      <c r="N166" s="62"/>
      <c r="O166" s="62"/>
      <c r="P166" s="12">
        <f>SUM(E166:O166)</f>
        <v>10000000</v>
      </c>
      <c r="Q166" s="13">
        <f>+D166-P166</f>
        <v>0</v>
      </c>
      <c r="S166" s="50"/>
    </row>
    <row r="167" spans="1:19" ht="15" thickBot="1" x14ac:dyDescent="0.25">
      <c r="A167" s="60" t="s">
        <v>181</v>
      </c>
      <c r="B167" s="29"/>
      <c r="C167" s="61">
        <v>123096288.42</v>
      </c>
      <c r="D167" s="12">
        <f>+B167+C167</f>
        <v>123096288.42</v>
      </c>
      <c r="E167" s="12"/>
      <c r="F167" s="12"/>
      <c r="G167" s="12">
        <v>39702100</v>
      </c>
      <c r="H167" s="63">
        <v>33234150</v>
      </c>
      <c r="I167" s="63">
        <v>9088665</v>
      </c>
      <c r="J167" s="63">
        <v>6660070.8300000001</v>
      </c>
      <c r="K167" s="63"/>
      <c r="L167" s="63"/>
      <c r="M167" s="63">
        <v>29037854</v>
      </c>
      <c r="N167" s="63"/>
      <c r="O167" s="63"/>
      <c r="P167" s="63">
        <f>SUM(E167:O167)</f>
        <v>117722839.83</v>
      </c>
      <c r="Q167" s="13">
        <f>+D167-P167</f>
        <v>5373448.5900000036</v>
      </c>
      <c r="S167" s="50"/>
    </row>
    <row r="168" spans="1:19" ht="13.5" thickBot="1" x14ac:dyDescent="0.25">
      <c r="A168" s="2" t="s">
        <v>182</v>
      </c>
      <c r="B168" s="64">
        <f>+B169+B172+B175</f>
        <v>417388500</v>
      </c>
      <c r="C168" s="64">
        <f>+C169+C172+C175</f>
        <v>0</v>
      </c>
      <c r="D168" s="55">
        <f>SUM(D169+D172+D175)</f>
        <v>417388500</v>
      </c>
      <c r="E168" s="64">
        <f t="shared" ref="E168:O168" si="25">+E169+E172+E175</f>
        <v>0</v>
      </c>
      <c r="F168" s="64">
        <f t="shared" si="25"/>
        <v>0</v>
      </c>
      <c r="G168" s="64">
        <f t="shared" si="25"/>
        <v>1818181.82</v>
      </c>
      <c r="H168" s="64">
        <f t="shared" si="25"/>
        <v>0</v>
      </c>
      <c r="I168" s="64">
        <f t="shared" si="25"/>
        <v>1718679.1600000001</v>
      </c>
      <c r="J168" s="64">
        <f t="shared" si="25"/>
        <v>11916027</v>
      </c>
      <c r="K168" s="64">
        <f t="shared" si="25"/>
        <v>0</v>
      </c>
      <c r="L168" s="64">
        <f t="shared" si="25"/>
        <v>1348598</v>
      </c>
      <c r="M168" s="64">
        <f t="shared" si="25"/>
        <v>7248749.9800000004</v>
      </c>
      <c r="N168" s="64">
        <f t="shared" si="25"/>
        <v>18670392.02</v>
      </c>
      <c r="O168" s="64">
        <f t="shared" si="25"/>
        <v>0</v>
      </c>
      <c r="P168" s="65">
        <f>+P169+P172+P175</f>
        <v>42720627.980000004</v>
      </c>
      <c r="Q168" s="56">
        <f>+Q169+Q172+Q175</f>
        <v>374667872.01999998</v>
      </c>
      <c r="S168" s="50"/>
    </row>
    <row r="169" spans="1:19" ht="13.5" thickBot="1" x14ac:dyDescent="0.25">
      <c r="A169" s="66" t="s">
        <v>183</v>
      </c>
      <c r="B169" s="67">
        <f>B170+B171</f>
        <v>26523500</v>
      </c>
      <c r="C169" s="67">
        <f>C170+C171</f>
        <v>0</v>
      </c>
      <c r="D169" s="67">
        <f>+D170+D171</f>
        <v>26523500</v>
      </c>
      <c r="E169" s="67">
        <f>+E171</f>
        <v>0</v>
      </c>
      <c r="F169" s="67">
        <f>+F171</f>
        <v>0</v>
      </c>
      <c r="G169" s="67">
        <f t="shared" ref="G169:N169" si="26">+G170+G171</f>
        <v>909090.91</v>
      </c>
      <c r="H169" s="67">
        <f t="shared" si="26"/>
        <v>0</v>
      </c>
      <c r="I169" s="67">
        <f t="shared" si="26"/>
        <v>822920.18</v>
      </c>
      <c r="J169" s="67">
        <f t="shared" si="26"/>
        <v>511824.64000000001</v>
      </c>
      <c r="K169" s="67">
        <f t="shared" si="26"/>
        <v>0</v>
      </c>
      <c r="L169" s="67">
        <f t="shared" si="26"/>
        <v>511824.64000000001</v>
      </c>
      <c r="M169" s="67">
        <f t="shared" si="26"/>
        <v>729579.48</v>
      </c>
      <c r="N169" s="67">
        <f t="shared" si="26"/>
        <v>781870.45</v>
      </c>
      <c r="O169" s="67"/>
      <c r="P169" s="68">
        <f>SUM(E169:O169)</f>
        <v>4267110.3</v>
      </c>
      <c r="Q169" s="69">
        <f>+Q170+Q171</f>
        <v>22256389.699999999</v>
      </c>
      <c r="S169" s="50"/>
    </row>
    <row r="170" spans="1:19" ht="13.5" thickBot="1" x14ac:dyDescent="0.25">
      <c r="A170" s="70" t="s">
        <v>184</v>
      </c>
      <c r="B170" s="71">
        <v>10000000</v>
      </c>
      <c r="C170" s="67"/>
      <c r="D170" s="68">
        <f>+B170+C170</f>
        <v>10000000</v>
      </c>
      <c r="E170" s="67"/>
      <c r="F170" s="67"/>
      <c r="G170" s="72">
        <v>909090.91</v>
      </c>
      <c r="H170" s="72"/>
      <c r="I170" s="72">
        <v>822920.18</v>
      </c>
      <c r="J170" s="72">
        <v>511824.64000000001</v>
      </c>
      <c r="K170" s="72"/>
      <c r="L170" s="72">
        <v>511824.64000000001</v>
      </c>
      <c r="M170" s="72">
        <v>729579.48</v>
      </c>
      <c r="N170" s="72">
        <v>781870.45</v>
      </c>
      <c r="O170" s="72"/>
      <c r="P170" s="68">
        <f>SUM(E170:O170)</f>
        <v>4267110.3</v>
      </c>
      <c r="Q170" s="73">
        <f>+D170-P170</f>
        <v>5732889.7000000002</v>
      </c>
      <c r="S170" s="50"/>
    </row>
    <row r="171" spans="1:19" ht="13.5" thickBot="1" x14ac:dyDescent="0.25">
      <c r="A171" s="74" t="s">
        <v>185</v>
      </c>
      <c r="B171" s="75">
        <v>16523500</v>
      </c>
      <c r="C171" s="76"/>
      <c r="D171" s="12">
        <f>+B171+C171</f>
        <v>16523500</v>
      </c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12">
        <f>SUM(E171:O171)</f>
        <v>0</v>
      </c>
      <c r="Q171" s="77">
        <f>+D171-P171</f>
        <v>16523500</v>
      </c>
      <c r="S171" s="50"/>
    </row>
    <row r="172" spans="1:19" ht="13.5" thickBot="1" x14ac:dyDescent="0.25">
      <c r="A172" s="78" t="s">
        <v>186</v>
      </c>
      <c r="B172" s="67">
        <f>B173+B174</f>
        <v>310050000</v>
      </c>
      <c r="C172" s="67">
        <f>C173+C174</f>
        <v>0</v>
      </c>
      <c r="D172" s="79">
        <f>+B172+C172</f>
        <v>310050000</v>
      </c>
      <c r="E172" s="67">
        <f>+E174</f>
        <v>0</v>
      </c>
      <c r="F172" s="67">
        <f>+F174</f>
        <v>0</v>
      </c>
      <c r="G172" s="67">
        <f t="shared" ref="G172:N172" si="27">+G173+G174</f>
        <v>0</v>
      </c>
      <c r="H172" s="67">
        <f t="shared" si="27"/>
        <v>0</v>
      </c>
      <c r="I172" s="67">
        <f t="shared" si="27"/>
        <v>0</v>
      </c>
      <c r="J172" s="67">
        <f t="shared" si="27"/>
        <v>10571429</v>
      </c>
      <c r="K172" s="67">
        <f t="shared" si="27"/>
        <v>0</v>
      </c>
      <c r="L172" s="67">
        <f t="shared" si="27"/>
        <v>0</v>
      </c>
      <c r="M172" s="67">
        <f t="shared" si="27"/>
        <v>5625912.2300000004</v>
      </c>
      <c r="N172" s="67">
        <f t="shared" si="27"/>
        <v>0</v>
      </c>
      <c r="O172" s="67"/>
      <c r="P172" s="80">
        <f>SUM(P173:P174)</f>
        <v>16197341.23</v>
      </c>
      <c r="Q172" s="69">
        <f>+Q173+Q174</f>
        <v>293852658.76999998</v>
      </c>
      <c r="S172" s="50"/>
    </row>
    <row r="173" spans="1:19" ht="13.5" thickBot="1" x14ac:dyDescent="0.25">
      <c r="A173" s="70" t="s">
        <v>187</v>
      </c>
      <c r="B173" s="67">
        <v>74000000</v>
      </c>
      <c r="C173" s="67"/>
      <c r="D173" s="12">
        <f>+B173+C173</f>
        <v>74000000</v>
      </c>
      <c r="E173" s="67"/>
      <c r="F173" s="81"/>
      <c r="G173" s="81"/>
      <c r="H173" s="81"/>
      <c r="I173" s="81"/>
      <c r="J173" s="62">
        <v>10571429</v>
      </c>
      <c r="K173" s="62"/>
      <c r="L173" s="62"/>
      <c r="M173" s="62"/>
      <c r="N173" s="62"/>
      <c r="O173" s="62"/>
      <c r="P173" s="68">
        <f>SUM(E173:O173)</f>
        <v>10571429</v>
      </c>
      <c r="Q173" s="13">
        <f t="shared" ref="Q173:Q180" si="28">+D173-P173</f>
        <v>63428571</v>
      </c>
    </row>
    <row r="174" spans="1:19" ht="13.5" thickBot="1" x14ac:dyDescent="0.25">
      <c r="A174" s="74" t="s">
        <v>188</v>
      </c>
      <c r="B174" s="82">
        <v>236050000</v>
      </c>
      <c r="C174" s="67"/>
      <c r="D174" s="68">
        <f>+B174+C174</f>
        <v>236050000</v>
      </c>
      <c r="E174" s="67"/>
      <c r="F174" s="67"/>
      <c r="G174" s="67"/>
      <c r="H174" s="67"/>
      <c r="I174" s="67"/>
      <c r="J174" s="67"/>
      <c r="K174" s="67"/>
      <c r="L174" s="67"/>
      <c r="M174" s="67">
        <v>5625912.2300000004</v>
      </c>
      <c r="N174" s="67"/>
      <c r="O174" s="67"/>
      <c r="P174" s="68">
        <f>SUM(E174:O174)</f>
        <v>5625912.2300000004</v>
      </c>
      <c r="Q174" s="73">
        <f t="shared" si="28"/>
        <v>230424087.77000001</v>
      </c>
    </row>
    <row r="175" spans="1:19" ht="13.5" thickBot="1" x14ac:dyDescent="0.25">
      <c r="A175" s="83" t="s">
        <v>189</v>
      </c>
      <c r="B175" s="67">
        <f>+B176+B177</f>
        <v>80815000</v>
      </c>
      <c r="C175" s="67">
        <f>+C176+C177</f>
        <v>0</v>
      </c>
      <c r="D175" s="79">
        <f>+D176+D177</f>
        <v>80815000</v>
      </c>
      <c r="E175" s="84">
        <f>+E177</f>
        <v>0</v>
      </c>
      <c r="F175" s="84">
        <f>+F177</f>
        <v>0</v>
      </c>
      <c r="G175" s="85">
        <f t="shared" ref="G175:M175" si="29">+G176+G177</f>
        <v>909090.91</v>
      </c>
      <c r="H175" s="85">
        <f t="shared" si="29"/>
        <v>0</v>
      </c>
      <c r="I175" s="85">
        <f t="shared" si="29"/>
        <v>895758.98</v>
      </c>
      <c r="J175" s="85">
        <f t="shared" si="29"/>
        <v>832773.36</v>
      </c>
      <c r="K175" s="85">
        <f t="shared" si="29"/>
        <v>0</v>
      </c>
      <c r="L175" s="85">
        <f t="shared" si="29"/>
        <v>836773.36</v>
      </c>
      <c r="M175" s="85">
        <f t="shared" si="29"/>
        <v>893258.27</v>
      </c>
      <c r="N175" s="85">
        <f>+N176+N177</f>
        <v>17888521.57</v>
      </c>
      <c r="O175" s="85">
        <f>+O176+O177</f>
        <v>0</v>
      </c>
      <c r="P175" s="86">
        <f>SUM(P176:P177)</f>
        <v>22256176.449999999</v>
      </c>
      <c r="Q175" s="87">
        <f t="shared" si="28"/>
        <v>58558823.549999997</v>
      </c>
    </row>
    <row r="176" spans="1:19" ht="13.5" thickBot="1" x14ac:dyDescent="0.25">
      <c r="A176" s="88" t="s">
        <v>190</v>
      </c>
      <c r="B176" s="67">
        <v>10000000</v>
      </c>
      <c r="C176" s="67"/>
      <c r="D176" s="68">
        <f t="shared" ref="D176:D182" si="30">+B176+C176</f>
        <v>10000000</v>
      </c>
      <c r="E176" s="89"/>
      <c r="F176" s="89"/>
      <c r="G176" s="90">
        <v>909090.91</v>
      </c>
      <c r="H176" s="90"/>
      <c r="I176" s="90">
        <v>895758.98</v>
      </c>
      <c r="J176" s="90">
        <v>832773.36</v>
      </c>
      <c r="K176" s="90"/>
      <c r="L176" s="90">
        <v>836773.36</v>
      </c>
      <c r="M176" s="90">
        <v>893258.27</v>
      </c>
      <c r="N176" s="90">
        <v>792515</v>
      </c>
      <c r="O176" s="90"/>
      <c r="P176" s="68">
        <f>SUM(E176:O176)</f>
        <v>5160169.88</v>
      </c>
      <c r="Q176" s="91">
        <f t="shared" si="28"/>
        <v>4839830.12</v>
      </c>
    </row>
    <row r="177" spans="1:17" ht="13.5" thickBot="1" x14ac:dyDescent="0.25">
      <c r="A177" s="88" t="s">
        <v>191</v>
      </c>
      <c r="B177" s="71">
        <v>70815000</v>
      </c>
      <c r="C177" s="67"/>
      <c r="D177" s="12">
        <f t="shared" si="30"/>
        <v>70815000</v>
      </c>
      <c r="E177" s="67"/>
      <c r="F177" s="67"/>
      <c r="G177" s="92"/>
      <c r="H177" s="67"/>
      <c r="I177" s="67"/>
      <c r="J177" s="67"/>
      <c r="K177" s="67"/>
      <c r="L177" s="67"/>
      <c r="M177" s="67"/>
      <c r="N177" s="67">
        <v>17096006.57</v>
      </c>
      <c r="O177" s="67"/>
      <c r="P177" s="68">
        <f>SUM(E177:O177)</f>
        <v>17096006.57</v>
      </c>
      <c r="Q177" s="13">
        <f t="shared" si="28"/>
        <v>53718993.43</v>
      </c>
    </row>
    <row r="178" spans="1:17" ht="14.25" thickTop="1" thickBot="1" x14ac:dyDescent="0.25">
      <c r="A178" s="78" t="s">
        <v>192</v>
      </c>
      <c r="B178" s="67">
        <f>+B179</f>
        <v>47210000</v>
      </c>
      <c r="C178" s="36">
        <f>SUM(C179+C180)</f>
        <v>44616407.57</v>
      </c>
      <c r="D178" s="79">
        <f t="shared" si="30"/>
        <v>91826407.569999993</v>
      </c>
      <c r="E178" s="93">
        <f>+E179</f>
        <v>0</v>
      </c>
      <c r="F178" s="94">
        <f>+F179</f>
        <v>0</v>
      </c>
      <c r="G178" s="94">
        <f>+G179</f>
        <v>0</v>
      </c>
      <c r="H178" s="94">
        <f>+H179</f>
        <v>0</v>
      </c>
      <c r="I178" s="94">
        <f t="shared" ref="I178:P178" si="31">+I179+I180</f>
        <v>22308203.780000001</v>
      </c>
      <c r="J178" s="95">
        <f t="shared" si="31"/>
        <v>47210000</v>
      </c>
      <c r="K178" s="95">
        <f t="shared" si="31"/>
        <v>-872761.63</v>
      </c>
      <c r="L178" s="95">
        <f t="shared" si="31"/>
        <v>0</v>
      </c>
      <c r="M178" s="95">
        <f t="shared" si="31"/>
        <v>0</v>
      </c>
      <c r="N178" s="95">
        <f t="shared" si="31"/>
        <v>0</v>
      </c>
      <c r="O178" s="95">
        <f t="shared" si="31"/>
        <v>0</v>
      </c>
      <c r="P178" s="95">
        <f t="shared" si="31"/>
        <v>68645442.150000006</v>
      </c>
      <c r="Q178" s="87">
        <f t="shared" si="28"/>
        <v>23180965.419999987</v>
      </c>
    </row>
    <row r="179" spans="1:17" ht="13.5" thickBot="1" x14ac:dyDescent="0.25">
      <c r="A179" s="96" t="s">
        <v>193</v>
      </c>
      <c r="B179" s="71">
        <v>47210000</v>
      </c>
      <c r="C179" s="97"/>
      <c r="D179" s="68">
        <f t="shared" si="30"/>
        <v>47210000</v>
      </c>
      <c r="E179" s="92"/>
      <c r="F179" s="92"/>
      <c r="G179" s="67"/>
      <c r="H179" s="67"/>
      <c r="I179" s="67"/>
      <c r="J179" s="98">
        <v>47210000</v>
      </c>
      <c r="K179" s="98">
        <v>-872761.63</v>
      </c>
      <c r="L179" s="92"/>
      <c r="M179" s="92"/>
      <c r="N179" s="92"/>
      <c r="O179" s="67"/>
      <c r="P179" s="68">
        <f>SUM(E179:O179)</f>
        <v>46337238.369999997</v>
      </c>
      <c r="Q179" s="73">
        <f t="shared" si="28"/>
        <v>872761.63000000268</v>
      </c>
    </row>
    <row r="180" spans="1:17" ht="13.5" thickBot="1" x14ac:dyDescent="0.25">
      <c r="A180" s="96" t="s">
        <v>194</v>
      </c>
      <c r="B180" s="71"/>
      <c r="C180" s="97">
        <v>44616407.57</v>
      </c>
      <c r="D180" s="68">
        <f t="shared" si="30"/>
        <v>44616407.57</v>
      </c>
      <c r="E180" s="92"/>
      <c r="F180" s="92"/>
      <c r="G180" s="92"/>
      <c r="H180" s="92"/>
      <c r="I180" s="92">
        <v>22308203.780000001</v>
      </c>
      <c r="J180" s="92"/>
      <c r="K180" s="67"/>
      <c r="L180" s="67"/>
      <c r="M180" s="67"/>
      <c r="N180" s="67"/>
      <c r="O180" s="67"/>
      <c r="P180" s="12">
        <f>SUM(E180:O180)</f>
        <v>22308203.780000001</v>
      </c>
      <c r="Q180" s="73">
        <f t="shared" si="28"/>
        <v>22308203.789999999</v>
      </c>
    </row>
    <row r="181" spans="1:17" ht="13.5" thickBot="1" x14ac:dyDescent="0.25">
      <c r="A181" s="99" t="s">
        <v>195</v>
      </c>
      <c r="B181" s="67">
        <f>+B182</f>
        <v>157404475</v>
      </c>
      <c r="C181" s="97"/>
      <c r="D181" s="68">
        <f t="shared" si="30"/>
        <v>157404475</v>
      </c>
      <c r="E181" s="92">
        <f t="shared" ref="E181:O181" si="32">+E182</f>
        <v>0</v>
      </c>
      <c r="F181" s="92">
        <f t="shared" si="32"/>
        <v>0</v>
      </c>
      <c r="G181" s="92">
        <f t="shared" si="32"/>
        <v>0</v>
      </c>
      <c r="H181" s="92">
        <f t="shared" si="32"/>
        <v>0</v>
      </c>
      <c r="I181" s="92">
        <f t="shared" si="32"/>
        <v>0</v>
      </c>
      <c r="J181" s="92">
        <f t="shared" si="32"/>
        <v>0</v>
      </c>
      <c r="K181" s="92">
        <f t="shared" si="32"/>
        <v>0</v>
      </c>
      <c r="L181" s="92">
        <f t="shared" si="32"/>
        <v>0</v>
      </c>
      <c r="M181" s="92">
        <f t="shared" si="32"/>
        <v>0</v>
      </c>
      <c r="N181" s="92">
        <f t="shared" si="32"/>
        <v>0</v>
      </c>
      <c r="O181" s="92">
        <f t="shared" si="32"/>
        <v>0</v>
      </c>
      <c r="P181" s="55">
        <f>SUM(P182)</f>
        <v>0</v>
      </c>
      <c r="Q181" s="87">
        <f>+D182-P182</f>
        <v>157404475</v>
      </c>
    </row>
    <row r="182" spans="1:17" ht="13.5" thickBot="1" x14ac:dyDescent="0.25">
      <c r="A182" s="96" t="s">
        <v>196</v>
      </c>
      <c r="B182" s="71">
        <v>157404475</v>
      </c>
      <c r="C182" s="97"/>
      <c r="D182" s="68">
        <f t="shared" si="30"/>
        <v>157404475</v>
      </c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68">
        <f>SUM(E182:O182)</f>
        <v>0</v>
      </c>
      <c r="Q182" s="73">
        <f>+D182-P182</f>
        <v>157404475</v>
      </c>
    </row>
    <row r="183" spans="1:17" x14ac:dyDescent="0.2">
      <c r="B183" s="100"/>
    </row>
    <row r="184" spans="1:17" x14ac:dyDescent="0.2">
      <c r="B184" s="101"/>
    </row>
    <row r="185" spans="1:17" x14ac:dyDescent="0.2">
      <c r="B185" s="100"/>
    </row>
    <row r="186" spans="1:17" x14ac:dyDescent="0.2">
      <c r="B186" s="100"/>
      <c r="I186" s="102"/>
      <c r="J186" s="102"/>
      <c r="K186" s="102"/>
      <c r="L186" s="102"/>
      <c r="M186" s="102"/>
      <c r="N186" s="102"/>
      <c r="O186" s="102"/>
    </row>
    <row r="187" spans="1:17" x14ac:dyDescent="0.2">
      <c r="B187" s="100"/>
    </row>
    <row r="188" spans="1:17" x14ac:dyDescent="0.2">
      <c r="B188" s="100"/>
    </row>
    <row r="189" spans="1:17" x14ac:dyDescent="0.2">
      <c r="B189" s="100"/>
    </row>
    <row r="214" spans="1:17" x14ac:dyDescent="0.2">
      <c r="A214" s="1"/>
    </row>
    <row r="218" spans="1:17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2" spans="1:17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6" spans="2:17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8" spans="2:17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x14ac:dyDescent="0.2">
      <c r="B233" s="1"/>
    </row>
    <row r="234" spans="2:17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x14ac:dyDescent="0.2">
      <c r="B235" s="1"/>
    </row>
    <row r="236" spans="2:17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x14ac:dyDescent="0.2">
      <c r="B239" s="1"/>
    </row>
    <row r="240" spans="2:17" x14ac:dyDescent="0.2">
      <c r="B240" s="1"/>
    </row>
    <row r="241" spans="2:17" x14ac:dyDescent="0.2">
      <c r="B241" s="1"/>
      <c r="Q241" s="1"/>
    </row>
    <row r="242" spans="2:17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7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x14ac:dyDescent="0.2">
      <c r="B245" s="1"/>
      <c r="Q245" s="1"/>
    </row>
    <row r="247" spans="2:17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x14ac:dyDescent="0.2">
      <c r="B248" s="1"/>
      <c r="Q248" s="1"/>
    </row>
    <row r="249" spans="2:17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x14ac:dyDescent="0.2">
      <c r="B253" s="1"/>
      <c r="Q253" s="1"/>
    </row>
    <row r="254" spans="2:17" x14ac:dyDescent="0.2">
      <c r="B254" s="1"/>
      <c r="Q254" s="1"/>
    </row>
    <row r="255" spans="2:17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x14ac:dyDescent="0.2">
      <c r="B258" s="1"/>
      <c r="Q258" s="1"/>
    </row>
    <row r="259" spans="2:17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x14ac:dyDescent="0.2">
      <c r="B260" s="1"/>
    </row>
    <row r="261" spans="2:17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x14ac:dyDescent="0.2">
      <c r="B264" s="1"/>
    </row>
    <row r="265" spans="2:17" x14ac:dyDescent="0.2">
      <c r="B265" s="1"/>
    </row>
    <row r="266" spans="2:17" x14ac:dyDescent="0.2">
      <c r="B266" s="1"/>
    </row>
    <row r="267" spans="2:17" x14ac:dyDescent="0.2">
      <c r="B267" s="1"/>
    </row>
    <row r="268" spans="2:17" x14ac:dyDescent="0.2">
      <c r="B268" s="1"/>
      <c r="Q268" s="1"/>
    </row>
    <row r="269" spans="2:17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x14ac:dyDescent="0.2">
      <c r="B272" s="1"/>
    </row>
    <row r="273" spans="2:17" x14ac:dyDescent="0.2">
      <c r="B273" s="1"/>
    </row>
    <row r="274" spans="2:17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x14ac:dyDescent="0.2">
      <c r="B277" s="1"/>
    </row>
    <row r="278" spans="2:17" x14ac:dyDescent="0.2">
      <c r="B278" s="1"/>
    </row>
    <row r="279" spans="2:17" x14ac:dyDescent="0.2">
      <c r="B279" s="1"/>
    </row>
    <row r="280" spans="2:17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x14ac:dyDescent="0.2">
      <c r="B286" s="1"/>
    </row>
    <row r="287" spans="2:17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x14ac:dyDescent="0.2">
      <c r="B289" s="1"/>
    </row>
    <row r="290" spans="2:17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7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7" x14ac:dyDescent="0.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7" x14ac:dyDescent="0.2">
      <c r="B293" s="1"/>
    </row>
    <row r="294" spans="2:17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8" spans="2:17" x14ac:dyDescent="0.2">
      <c r="B298" s="1"/>
      <c r="Q298" s="1"/>
    </row>
    <row r="299" spans="2:17" x14ac:dyDescent="0.2">
      <c r="B299" s="1"/>
    </row>
    <row r="300" spans="2:17" x14ac:dyDescent="0.2">
      <c r="B300" s="1"/>
    </row>
    <row r="301" spans="2:17" x14ac:dyDescent="0.2">
      <c r="B301" s="1"/>
    </row>
    <row r="303" spans="2:17" x14ac:dyDescent="0.2">
      <c r="B303" s="1"/>
    </row>
    <row r="304" spans="2:17" x14ac:dyDescent="0.2">
      <c r="B304" s="1"/>
    </row>
    <row r="305" spans="2:17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x14ac:dyDescent="0.2">
      <c r="B308" s="1"/>
    </row>
    <row r="309" spans="2:17" x14ac:dyDescent="0.2">
      <c r="B309" s="1"/>
    </row>
    <row r="310" spans="2:17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</sheetData>
  <mergeCells count="5">
    <mergeCell ref="C6:C8"/>
    <mergeCell ref="A2:Q2"/>
    <mergeCell ref="A1:Q1"/>
    <mergeCell ref="A4:Q4"/>
    <mergeCell ref="A5:Q5"/>
  </mergeCells>
  <pageMargins left="0.59055118110236227" right="0.11811023622047245" top="0.39370078740157483" bottom="0.31496062992125984" header="0.15748031496062992" footer="0.39370078740157483"/>
  <pageSetup paperSize="5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 CONSOLIDADO (noviembre)</vt:lpstr>
      <vt:lpstr>'PROG CONSOLIDADO (noviembre)'!Área_de_impresión</vt:lpstr>
      <vt:lpstr>'PROG CONSOLIDADO (noviembre)'!Títulos_a_imprimir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2017-01-17T16:18:29Z</cp:lastPrinted>
  <dcterms:created xsi:type="dcterms:W3CDTF">2017-01-17T15:48:56Z</dcterms:created>
  <dcterms:modified xsi:type="dcterms:W3CDTF">2017-01-17T16:18:33Z</dcterms:modified>
</cp:coreProperties>
</file>