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PROG CONSOLIDADO  (MAYO)" sheetId="4" r:id="rId1"/>
  </sheets>
  <definedNames>
    <definedName name="_xlnm.Print_Area" localSheetId="0">'PROG CONSOLIDADO  (MAYO)'!$A$9:$K$204</definedName>
    <definedName name="_xlnm.Print_Titles" localSheetId="0">'PROG CONSOLIDADO  (MAYO)'!$1:$8</definedName>
  </definedNames>
  <calcPr calcId="152511"/>
</workbook>
</file>

<file path=xl/calcChain.xml><?xml version="1.0" encoding="utf-8"?>
<calcChain xmlns="http://schemas.openxmlformats.org/spreadsheetml/2006/main">
  <c r="J178" i="4" l="1"/>
  <c r="K205" i="4" l="1"/>
  <c r="J205" i="4"/>
  <c r="D205" i="4"/>
  <c r="D178" i="4"/>
  <c r="J204" i="4" l="1"/>
  <c r="J202" i="4"/>
  <c r="J201" i="4"/>
  <c r="J200" i="4"/>
  <c r="J198" i="4"/>
  <c r="J196" i="4"/>
  <c r="J195" i="4"/>
  <c r="J193" i="4"/>
  <c r="J192" i="4"/>
  <c r="J190" i="4"/>
  <c r="J189" i="4"/>
  <c r="J188" i="4"/>
  <c r="J186" i="4"/>
  <c r="J184" i="4"/>
  <c r="J183" i="4"/>
  <c r="J180" i="4"/>
  <c r="J179" i="4"/>
  <c r="J177" i="4"/>
  <c r="J176" i="4"/>
  <c r="J175" i="4"/>
  <c r="J174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3" i="4"/>
  <c r="J142" i="4"/>
  <c r="J141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44" i="4"/>
  <c r="I197" i="4"/>
  <c r="H197" i="4"/>
  <c r="I191" i="4"/>
  <c r="H191" i="4"/>
  <c r="I187" i="4"/>
  <c r="H187" i="4"/>
  <c r="I185" i="4"/>
  <c r="H185" i="4"/>
  <c r="H181" i="4" s="1"/>
  <c r="I182" i="4"/>
  <c r="H182" i="4"/>
  <c r="I173" i="4"/>
  <c r="I203" i="4"/>
  <c r="H203" i="4"/>
  <c r="I199" i="4"/>
  <c r="H199" i="4"/>
  <c r="I140" i="4"/>
  <c r="I26" i="4"/>
  <c r="I73" i="4"/>
  <c r="I124" i="4"/>
  <c r="I139" i="4" l="1"/>
  <c r="I181" i="4"/>
  <c r="I9" i="4" l="1"/>
  <c r="I11" i="4"/>
  <c r="I10" i="4" s="1"/>
  <c r="J12" i="4"/>
  <c r="D118" i="4" l="1"/>
  <c r="K118" i="4" s="1"/>
  <c r="D108" i="4"/>
  <c r="K108" i="4" s="1"/>
  <c r="D165" i="4"/>
  <c r="K165" i="4"/>
  <c r="H26" i="4"/>
  <c r="H73" i="4"/>
  <c r="H124" i="4"/>
  <c r="H140" i="4"/>
  <c r="H144" i="4"/>
  <c r="H173" i="4"/>
  <c r="H139" i="4" l="1"/>
  <c r="H11" i="4" l="1"/>
  <c r="H10" i="4" s="1"/>
  <c r="H9" i="4" s="1"/>
  <c r="J11" i="4"/>
  <c r="D204" i="4"/>
  <c r="K204" i="4" s="1"/>
  <c r="K203" i="4" s="1"/>
  <c r="J203" i="4"/>
  <c r="G203" i="4"/>
  <c r="F203" i="4"/>
  <c r="E203" i="4"/>
  <c r="C203" i="4"/>
  <c r="B203" i="4"/>
  <c r="D202" i="4"/>
  <c r="D201" i="4"/>
  <c r="K201" i="4" s="1"/>
  <c r="J199" i="4"/>
  <c r="D200" i="4"/>
  <c r="G199" i="4"/>
  <c r="F199" i="4"/>
  <c r="E199" i="4"/>
  <c r="C199" i="4"/>
  <c r="B199" i="4"/>
  <c r="J197" i="4"/>
  <c r="D198" i="4"/>
  <c r="D197" i="4" s="1"/>
  <c r="G197" i="4"/>
  <c r="F197" i="4"/>
  <c r="E197" i="4"/>
  <c r="B197" i="4"/>
  <c r="D196" i="4"/>
  <c r="D195" i="4"/>
  <c r="K195" i="4" s="1"/>
  <c r="D194" i="4"/>
  <c r="K194" i="4" s="1"/>
  <c r="B194" i="4"/>
  <c r="D193" i="4"/>
  <c r="K193" i="4" s="1"/>
  <c r="J191" i="4"/>
  <c r="D192" i="4"/>
  <c r="D191" i="4" s="1"/>
  <c r="G191" i="4"/>
  <c r="F191" i="4"/>
  <c r="E191" i="4"/>
  <c r="C191" i="4"/>
  <c r="B191" i="4"/>
  <c r="D190" i="4"/>
  <c r="D189" i="4"/>
  <c r="K189" i="4" s="1"/>
  <c r="J187" i="4"/>
  <c r="D188" i="4"/>
  <c r="G187" i="4"/>
  <c r="F187" i="4"/>
  <c r="E187" i="4"/>
  <c r="C187" i="4"/>
  <c r="B187" i="4"/>
  <c r="J185" i="4"/>
  <c r="D186" i="4"/>
  <c r="D185" i="4" s="1"/>
  <c r="G185" i="4"/>
  <c r="G181" i="4" s="1"/>
  <c r="F185" i="4"/>
  <c r="E185" i="4"/>
  <c r="C185" i="4"/>
  <c r="B185" i="4"/>
  <c r="D184" i="4"/>
  <c r="K184" i="4" s="1"/>
  <c r="J182" i="4"/>
  <c r="D183" i="4"/>
  <c r="G182" i="4"/>
  <c r="F182" i="4"/>
  <c r="F181" i="4" s="1"/>
  <c r="E182" i="4"/>
  <c r="C182" i="4"/>
  <c r="B182" i="4"/>
  <c r="D180" i="4"/>
  <c r="D179" i="4"/>
  <c r="D177" i="4"/>
  <c r="D176" i="4"/>
  <c r="D175" i="4"/>
  <c r="K175" i="4" s="1"/>
  <c r="D174" i="4"/>
  <c r="G173" i="4"/>
  <c r="F173" i="4"/>
  <c r="E173" i="4"/>
  <c r="C173" i="4"/>
  <c r="B173" i="4"/>
  <c r="D172" i="4"/>
  <c r="D171" i="4"/>
  <c r="D170" i="4"/>
  <c r="D169" i="4"/>
  <c r="D168" i="4"/>
  <c r="D167" i="4"/>
  <c r="D166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J144" i="4"/>
  <c r="D145" i="4"/>
  <c r="G144" i="4"/>
  <c r="F144" i="4"/>
  <c r="E144" i="4"/>
  <c r="C144" i="4"/>
  <c r="B144" i="4"/>
  <c r="D143" i="4"/>
  <c r="D142" i="4"/>
  <c r="D141" i="4"/>
  <c r="G140" i="4"/>
  <c r="G139" i="4" s="1"/>
  <c r="F140" i="4"/>
  <c r="E140" i="4"/>
  <c r="E139" i="4" s="1"/>
  <c r="C140" i="4"/>
  <c r="B140" i="4"/>
  <c r="F139" i="4"/>
  <c r="B139" i="4"/>
  <c r="D138" i="4"/>
  <c r="D137" i="4"/>
  <c r="K137" i="4" s="1"/>
  <c r="D136" i="4"/>
  <c r="D135" i="4"/>
  <c r="K135" i="4" s="1"/>
  <c r="D134" i="4"/>
  <c r="D133" i="4"/>
  <c r="K133" i="4" s="1"/>
  <c r="D132" i="4"/>
  <c r="D131" i="4"/>
  <c r="K131" i="4" s="1"/>
  <c r="D130" i="4"/>
  <c r="D129" i="4"/>
  <c r="K129" i="4" s="1"/>
  <c r="D128" i="4"/>
  <c r="D127" i="4"/>
  <c r="K127" i="4" s="1"/>
  <c r="D126" i="4"/>
  <c r="D125" i="4"/>
  <c r="K125" i="4" s="1"/>
  <c r="J124" i="4"/>
  <c r="G124" i="4"/>
  <c r="F124" i="4"/>
  <c r="E124" i="4"/>
  <c r="C124" i="4"/>
  <c r="B124" i="4"/>
  <c r="D123" i="4"/>
  <c r="D122" i="4"/>
  <c r="D121" i="4"/>
  <c r="D120" i="4"/>
  <c r="D119" i="4"/>
  <c r="D117" i="4"/>
  <c r="D116" i="4"/>
  <c r="D115" i="4"/>
  <c r="D114" i="4"/>
  <c r="D113" i="4"/>
  <c r="D112" i="4"/>
  <c r="D111" i="4"/>
  <c r="D110" i="4"/>
  <c r="D109" i="4"/>
  <c r="D107" i="4"/>
  <c r="D106" i="4"/>
  <c r="K106" i="4" s="1"/>
  <c r="D105" i="4"/>
  <c r="D104" i="4"/>
  <c r="K104" i="4" s="1"/>
  <c r="D103" i="4"/>
  <c r="D102" i="4"/>
  <c r="K102" i="4" s="1"/>
  <c r="D101" i="4"/>
  <c r="D100" i="4"/>
  <c r="K100" i="4" s="1"/>
  <c r="D99" i="4"/>
  <c r="D98" i="4"/>
  <c r="K98" i="4" s="1"/>
  <c r="D97" i="4"/>
  <c r="D96" i="4"/>
  <c r="K96" i="4" s="1"/>
  <c r="D95" i="4"/>
  <c r="D94" i="4"/>
  <c r="K94" i="4" s="1"/>
  <c r="D93" i="4"/>
  <c r="D92" i="4"/>
  <c r="K92" i="4" s="1"/>
  <c r="D91" i="4"/>
  <c r="D90" i="4"/>
  <c r="K90" i="4" s="1"/>
  <c r="D89" i="4"/>
  <c r="D88" i="4"/>
  <c r="K88" i="4" s="1"/>
  <c r="D87" i="4"/>
  <c r="D86" i="4"/>
  <c r="K86" i="4" s="1"/>
  <c r="D85" i="4"/>
  <c r="D84" i="4"/>
  <c r="K84" i="4" s="1"/>
  <c r="D83" i="4"/>
  <c r="D82" i="4"/>
  <c r="K82" i="4" s="1"/>
  <c r="D81" i="4"/>
  <c r="D80" i="4"/>
  <c r="K80" i="4" s="1"/>
  <c r="D79" i="4"/>
  <c r="D78" i="4"/>
  <c r="K78" i="4" s="1"/>
  <c r="D77" i="4"/>
  <c r="D76" i="4"/>
  <c r="D75" i="4"/>
  <c r="D74" i="4"/>
  <c r="G73" i="4"/>
  <c r="F73" i="4"/>
  <c r="E73" i="4"/>
  <c r="C73" i="4"/>
  <c r="B73" i="4"/>
  <c r="D72" i="4"/>
  <c r="K72" i="4" s="1"/>
  <c r="D71" i="4"/>
  <c r="D70" i="4"/>
  <c r="K70" i="4" s="1"/>
  <c r="D69" i="4"/>
  <c r="D68" i="4"/>
  <c r="K68" i="4" s="1"/>
  <c r="D67" i="4"/>
  <c r="D66" i="4"/>
  <c r="K66" i="4" s="1"/>
  <c r="D65" i="4"/>
  <c r="K65" i="4" s="1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K44" i="4" s="1"/>
  <c r="D43" i="4"/>
  <c r="K43" i="4" s="1"/>
  <c r="D42" i="4"/>
  <c r="D41" i="4"/>
  <c r="K41" i="4" s="1"/>
  <c r="D40" i="4"/>
  <c r="D39" i="4"/>
  <c r="K39" i="4" s="1"/>
  <c r="D38" i="4"/>
  <c r="D37" i="4"/>
  <c r="K37" i="4" s="1"/>
  <c r="D36" i="4"/>
  <c r="D35" i="4"/>
  <c r="K35" i="4" s="1"/>
  <c r="D34" i="4"/>
  <c r="K34" i="4" s="1"/>
  <c r="D33" i="4"/>
  <c r="D32" i="4"/>
  <c r="K32" i="4" s="1"/>
  <c r="D31" i="4"/>
  <c r="D30" i="4"/>
  <c r="K30" i="4" s="1"/>
  <c r="D29" i="4"/>
  <c r="K29" i="4" s="1"/>
  <c r="D28" i="4"/>
  <c r="K28" i="4" s="1"/>
  <c r="D27" i="4"/>
  <c r="G26" i="4"/>
  <c r="F26" i="4"/>
  <c r="E26" i="4"/>
  <c r="C26" i="4"/>
  <c r="B26" i="4"/>
  <c r="D25" i="4"/>
  <c r="K25" i="4" s="1"/>
  <c r="D24" i="4"/>
  <c r="K24" i="4" s="1"/>
  <c r="D23" i="4"/>
  <c r="D22" i="4"/>
  <c r="K22" i="4" s="1"/>
  <c r="D21" i="4"/>
  <c r="D20" i="4"/>
  <c r="K20" i="4" s="1"/>
  <c r="D19" i="4"/>
  <c r="K19" i="4" s="1"/>
  <c r="D18" i="4"/>
  <c r="D17" i="4"/>
  <c r="K17" i="4" s="1"/>
  <c r="D16" i="4"/>
  <c r="K16" i="4" s="1"/>
  <c r="D15" i="4"/>
  <c r="K15" i="4" s="1"/>
  <c r="D14" i="4"/>
  <c r="K14" i="4" s="1"/>
  <c r="D13" i="4"/>
  <c r="K13" i="4" s="1"/>
  <c r="D12" i="4"/>
  <c r="K12" i="4" s="1"/>
  <c r="G11" i="4"/>
  <c r="F11" i="4"/>
  <c r="E11" i="4"/>
  <c r="C11" i="4"/>
  <c r="B11" i="4"/>
  <c r="B10" i="4" s="1"/>
  <c r="E10" i="4" l="1"/>
  <c r="F10" i="4"/>
  <c r="D182" i="4"/>
  <c r="D199" i="4"/>
  <c r="C10" i="4"/>
  <c r="B181" i="4"/>
  <c r="B9" i="4" s="1"/>
  <c r="F9" i="4"/>
  <c r="C181" i="4"/>
  <c r="G10" i="4"/>
  <c r="E181" i="4"/>
  <c r="E9" i="4" s="1"/>
  <c r="D144" i="4"/>
  <c r="C139" i="4"/>
  <c r="J173" i="4"/>
  <c r="D73" i="4"/>
  <c r="K141" i="4"/>
  <c r="K143" i="4"/>
  <c r="K31" i="4"/>
  <c r="K45" i="4"/>
  <c r="K47" i="4"/>
  <c r="K49" i="4"/>
  <c r="K51" i="4"/>
  <c r="K53" i="4"/>
  <c r="K55" i="4"/>
  <c r="K57" i="4"/>
  <c r="K59" i="4"/>
  <c r="K61" i="4"/>
  <c r="K63" i="4"/>
  <c r="K74" i="4"/>
  <c r="K76" i="4"/>
  <c r="K109" i="4"/>
  <c r="K111" i="4"/>
  <c r="K113" i="4"/>
  <c r="K115" i="4"/>
  <c r="K117" i="4"/>
  <c r="K120" i="4"/>
  <c r="K122" i="4"/>
  <c r="K145" i="4"/>
  <c r="K147" i="4"/>
  <c r="K149" i="4"/>
  <c r="K151" i="4"/>
  <c r="K153" i="4"/>
  <c r="K155" i="4"/>
  <c r="K157" i="4"/>
  <c r="K159" i="4"/>
  <c r="K161" i="4"/>
  <c r="K163" i="4"/>
  <c r="K166" i="4"/>
  <c r="K168" i="4"/>
  <c r="K170" i="4"/>
  <c r="K172" i="4"/>
  <c r="K177" i="4"/>
  <c r="K180" i="4"/>
  <c r="G9" i="4"/>
  <c r="D140" i="4"/>
  <c r="D11" i="4"/>
  <c r="J140" i="4"/>
  <c r="J139" i="4" s="1"/>
  <c r="D173" i="4"/>
  <c r="K18" i="4"/>
  <c r="K21" i="4"/>
  <c r="K23" i="4"/>
  <c r="K46" i="4"/>
  <c r="K48" i="4"/>
  <c r="K50" i="4"/>
  <c r="K52" i="4"/>
  <c r="K54" i="4"/>
  <c r="K56" i="4"/>
  <c r="K58" i="4"/>
  <c r="K60" i="4"/>
  <c r="K62" i="4"/>
  <c r="K64" i="4"/>
  <c r="J73" i="4"/>
  <c r="K126" i="4"/>
  <c r="K128" i="4"/>
  <c r="K130" i="4"/>
  <c r="K132" i="4"/>
  <c r="K134" i="4"/>
  <c r="K136" i="4"/>
  <c r="K138" i="4"/>
  <c r="K142" i="4"/>
  <c r="K174" i="4"/>
  <c r="K176" i="4"/>
  <c r="K179" i="4"/>
  <c r="K186" i="4"/>
  <c r="K185" i="4" s="1"/>
  <c r="D187" i="4"/>
  <c r="D181" i="4" s="1"/>
  <c r="K188" i="4"/>
  <c r="K190" i="4"/>
  <c r="D26" i="4"/>
  <c r="K27" i="4"/>
  <c r="K33" i="4"/>
  <c r="K36" i="4"/>
  <c r="K38" i="4"/>
  <c r="K40" i="4"/>
  <c r="K42" i="4"/>
  <c r="K67" i="4"/>
  <c r="K69" i="4"/>
  <c r="K71" i="4"/>
  <c r="K75" i="4"/>
  <c r="K77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107" i="4"/>
  <c r="K110" i="4"/>
  <c r="K112" i="4"/>
  <c r="K114" i="4"/>
  <c r="K116" i="4"/>
  <c r="K119" i="4"/>
  <c r="K121" i="4"/>
  <c r="K123" i="4"/>
  <c r="D124" i="4"/>
  <c r="K146" i="4"/>
  <c r="K148" i="4"/>
  <c r="K150" i="4"/>
  <c r="K152" i="4"/>
  <c r="K154" i="4"/>
  <c r="K156" i="4"/>
  <c r="K158" i="4"/>
  <c r="K160" i="4"/>
  <c r="K162" i="4"/>
  <c r="K164" i="4"/>
  <c r="K167" i="4"/>
  <c r="K169" i="4"/>
  <c r="K171" i="4"/>
  <c r="K183" i="4"/>
  <c r="K182" i="4" s="1"/>
  <c r="K192" i="4"/>
  <c r="K191" i="4" s="1"/>
  <c r="K196" i="4"/>
  <c r="K198" i="4"/>
  <c r="K197" i="4" s="1"/>
  <c r="K200" i="4"/>
  <c r="K202" i="4"/>
  <c r="D203" i="4"/>
  <c r="J26" i="4"/>
  <c r="J181" i="4"/>
  <c r="D139" i="4" l="1"/>
  <c r="C9" i="4"/>
  <c r="J10" i="4"/>
  <c r="J9" i="4" s="1"/>
  <c r="K199" i="4"/>
  <c r="K140" i="4"/>
  <c r="K11" i="4"/>
  <c r="D10" i="4"/>
  <c r="D9" i="4" s="1"/>
  <c r="K144" i="4"/>
  <c r="K139" i="4" s="1"/>
  <c r="K26" i="4"/>
  <c r="K124" i="4"/>
  <c r="K73" i="4"/>
  <c r="K187" i="4"/>
  <c r="K181" i="4" s="1"/>
  <c r="K173" i="4"/>
  <c r="K10" i="4" l="1"/>
  <c r="K9" i="4" s="1"/>
</calcChain>
</file>

<file path=xl/sharedStrings.xml><?xml version="1.0" encoding="utf-8"?>
<sst xmlns="http://schemas.openxmlformats.org/spreadsheetml/2006/main" count="219" uniqueCount="216">
  <si>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</si>
  <si>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</si>
  <si>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</si>
  <si>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</si>
  <si>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</si>
  <si>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</si>
  <si>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</si>
  <si>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</si>
  <si>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</si>
  <si>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</si>
  <si>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</si>
  <si>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</si>
  <si>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</si>
  <si>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</si>
  <si>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</si>
  <si>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</si>
  <si>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</si>
  <si>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</si>
  <si>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</si>
  <si>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</si>
  <si>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</si>
  <si>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</si>
  <si>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</si>
  <si>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</si>
  <si>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</si>
  <si>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</si>
  <si>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</si>
  <si>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</si>
  <si>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</si>
  <si>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</si>
  <si>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</si>
  <si>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</si>
  <si>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</si>
  <si>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</si>
  <si>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</si>
  <si>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</si>
  <si>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</si>
  <si>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</si>
  <si>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</si>
  <si>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</si>
  <si>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</si>
  <si>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</si>
  <si>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</si>
  <si>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</si>
  <si>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</si>
  <si>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</si>
  <si>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</si>
  <si>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</si>
  <si>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</si>
  <si>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</si>
  <si>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2.2.7.2.06-Mantenimiento y reparación de equipos de Transp., tracción y Elev.</t>
  </si>
  <si>
    <t>2.2.7.3.01-Instalaciones temporales</t>
  </si>
  <si>
    <t>2.2.8.1.01-Gastos Judiciales</t>
  </si>
  <si>
    <t>2.2.8.5.01-Fumigación</t>
  </si>
  <si>
    <t>2.2.8.6.01-Eventos generales</t>
  </si>
  <si>
    <t>2.2.8.7.06-Otros servicios técnicos profesionales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</si>
  <si>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</si>
  <si>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</si>
  <si>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</si>
  <si>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</si>
  <si>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</si>
  <si>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</si>
  <si>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</si>
  <si>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</si>
  <si>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</si>
  <si>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</si>
  <si>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</si>
  <si>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</si>
  <si>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</si>
  <si>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</si>
  <si>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</si>
  <si>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</si>
  <si>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</si>
  <si>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</si>
  <si>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</si>
  <si>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</si>
  <si>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</si>
  <si>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</si>
  <si>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</si>
  <si>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</si>
  <si>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</si>
  <si>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</si>
  <si>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</si>
  <si>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</si>
  <si>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2.3.7.1.05-Aceites y grasas</t>
  </si>
  <si>
    <t>2.3.7.1.06-Lubricantes</t>
  </si>
  <si>
    <t>2.3.7.2.01-Productos explosivos y pirotécnia</t>
  </si>
  <si>
    <t>2.3.7.2.04-Abonos y fertilizantes</t>
  </si>
  <si>
    <t>2.3.7.2.05-Insecticidas, fumigantes y otros</t>
  </si>
  <si>
    <t>2.3.9.1.01-Material de limpieza</t>
  </si>
  <si>
    <t>2.3.9.2.01-Utiles de escritotio, oficina infórmatica y enseñanzas</t>
  </si>
  <si>
    <t>2.3.9.9.01-Productos y utiles varios</t>
  </si>
  <si>
    <t>2.3.9.5.01-Utiles de cocina y comedor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</si>
  <si>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</si>
  <si>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</si>
  <si>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</si>
  <si>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</si>
  <si>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</si>
  <si>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</si>
  <si>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</si>
  <si>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</si>
  <si>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</si>
  <si>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</si>
  <si>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</si>
  <si>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</si>
  <si>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</si>
  <si>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</si>
  <si>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</si>
  <si>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</si>
  <si>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</si>
  <si>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</si>
  <si>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</si>
  <si>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</si>
  <si>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</si>
  <si>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</si>
  <si>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</si>
  <si>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</si>
  <si>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</si>
  <si>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2.6.4.1.01-Automóviles y camiones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</si>
  <si>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</si>
  <si>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</si>
  <si>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</si>
  <si>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</si>
  <si>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</si>
  <si>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</si>
  <si>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</si>
  <si>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</si>
  <si>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</si>
  <si>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</si>
  <si>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</si>
  <si>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</si>
  <si>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</si>
  <si>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</si>
  <si>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 xml:space="preserve">                RECURSOS NACIONALES</t>
  </si>
  <si>
    <t xml:space="preserve">        RECURSOS NACIONALES</t>
  </si>
  <si>
    <t xml:space="preserve">                 RECURSOS NACIONALES</t>
  </si>
  <si>
    <t xml:space="preserve">      F-0800 RECURSOS EXTERNOS  </t>
  </si>
  <si>
    <t xml:space="preserve">        RECURSOS EXTERNOS  </t>
  </si>
  <si>
    <t>E) RECURSOS EXTERNOS</t>
  </si>
  <si>
    <t>6027-PLAN SIERRA (DONACION EXTERNA)</t>
  </si>
  <si>
    <t>F)-0814-Apoyo Presupuestario (Recursos Externos)</t>
  </si>
  <si>
    <t>4.2.1.1.03-Disminución de cuentas por pagar de corto plazo deuda administrativa</t>
  </si>
  <si>
    <t>2.1.2.2.05-Compensación por servicio de seguridad</t>
  </si>
  <si>
    <t>2.2.5.3.03-Alquiler de equipo de comunicación</t>
  </si>
  <si>
    <t>2.2.5.3.04-Alquiler de equipos de oficina y muebles</t>
  </si>
  <si>
    <t>2.2.5.6.01-Alquiler de terrenos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</si>
  <si>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</si>
  <si>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</si>
  <si>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</si>
  <si>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</si>
  <si>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</si>
  <si>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</si>
  <si>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</si>
  <si>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2.2.8.2.01-Comisiones y gastos bancarios</t>
  </si>
  <si>
    <t>2.2.8.7.02-Servicios juridicos</t>
  </si>
  <si>
    <t>2.2.8.7.04-Servicios de capacitación</t>
  </si>
  <si>
    <t>2.2.8.7.05-Servicios de ib¿nformática y sistemas de computarizados</t>
  </si>
  <si>
    <t>2.2.8.9.05-Otros gastos operativos de instituciones empresariales</t>
  </si>
  <si>
    <t>2.3.3.6.01-Especies timbradas y valoradas</t>
  </si>
  <si>
    <t>2.3.6.1.05-Productos de arcilla y derivados</t>
  </si>
  <si>
    <t>2.3.6.3.06-Accesorios de metal</t>
  </si>
  <si>
    <t>2.3.7.2.03-Productos químicos de laboratorio de uso personal</t>
  </si>
  <si>
    <t>3.2.1.6.02-Compra de Acciones y Participacion de Capital Interna (FEDA)</t>
  </si>
  <si>
    <t>0717-INSTITUTO DE INVESTIGACIONES AGROPECUARIAS Y FORESTALES (IDIAF)</t>
  </si>
  <si>
    <t>2083-INSTITUTO AGRARIO DOMINICANO (IAD)</t>
  </si>
  <si>
    <t xml:space="preserve">  F-6085 - RECURSOS EXTERNOS   (PATCA III)</t>
  </si>
  <si>
    <t>PROY.-05MEJORAM. DE LA SANIDAD E INOC. AGROALIM. EN LA REP.DOM. (PATCA III)</t>
  </si>
  <si>
    <t>PROY.-05MEJORAM. DE APOYO A LA INNOV. TECNOLOGICA AGROPEC. EN LA REP.DOM. PATCA II</t>
  </si>
  <si>
    <t xml:space="preserve">      F-0405-RECURSOS EXTERNOS</t>
  </si>
  <si>
    <t>PROY.-07-CONSTRUCCION DE SISTEMAS DE PRODUCCION PARA LA RECONVERSION AGRICOLA EN SAN JUAN DE LA MAGUANA</t>
  </si>
  <si>
    <t>PROY.08-HABILITACION DE LA INDUSTRIA DEL BAMBU EN LA REPUBLICA DOMINICANA</t>
  </si>
  <si>
    <t>2.6.5.5.01-Equipo de comunicación,  telecomunicaciónes y señalamiento</t>
  </si>
  <si>
    <t>2.6.4.7.01-Equipo de elevación</t>
  </si>
  <si>
    <t>2.6.5.6.01-Equipo de generación eléctrica, aparatos y accesorios eléctricos</t>
  </si>
  <si>
    <t>2.6.6.2.01-Equipos de seguridad</t>
  </si>
  <si>
    <t>2.7.1.1.01-Obras para edificación (viviendas)</t>
  </si>
  <si>
    <t>2.1.1.2.06-Jornales</t>
  </si>
  <si>
    <t>2.1.2.2.02 -Compensación por horas extraordinarias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</si>
  <si>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</si>
  <si>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</si>
  <si>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</si>
  <si>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</si>
  <si>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</si>
  <si>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2.1.2.2.09-Bono por desempeño</t>
  </si>
  <si>
    <t>FEBRERO</t>
  </si>
  <si>
    <t>2.3.4.2.01-Productos medicinales para uso veterinario</t>
  </si>
  <si>
    <t>2.6.4.6.01-Equipo de tracción</t>
  </si>
  <si>
    <t>2.7.2.2.01-Obras de energía</t>
  </si>
  <si>
    <t>2.3.2.4.01-Calzados</t>
  </si>
  <si>
    <t>2.3.6.3.05-Productos de hojalata</t>
  </si>
  <si>
    <t>2.3.9.9.02-Bonos para utiles deiversos</t>
  </si>
  <si>
    <t>FONDO PRESIDENCIA INSTITUTO AGRARIO DOMINICANO (IAD)</t>
  </si>
  <si>
    <t>2.6.3.3.01-Equipo veterianario</t>
  </si>
  <si>
    <t>2.7.2.3.01-Obras de telecomunicaciones</t>
  </si>
  <si>
    <t>2.2.8.6.04-Actuaciones artísticas</t>
  </si>
  <si>
    <t>2.2.8.7.01-Estudios de Ingeniería, arquitectura, invest. Y analisis de factivilidad</t>
  </si>
  <si>
    <t>2.3.9.6.01-Productos electricos y afines</t>
  </si>
  <si>
    <t>2.3.7.2.06-Pinturas, lacas,barnices, diluyentes y absorbentes para pinturas</t>
  </si>
  <si>
    <t>MARZO</t>
  </si>
  <si>
    <t>2.3.5.2.01-Artículos de cuero</t>
  </si>
  <si>
    <t>FONDO PRESIDENCIA INSTITUTO AGRARIO DOMINICANO (INTABACO)</t>
  </si>
  <si>
    <t>2.6.2.3.01-Cámaras fotográaficas y de video</t>
  </si>
  <si>
    <t>2.6.3.1.01-equipo médico y de laboratorio</t>
  </si>
  <si>
    <t>0100-FONDO PRESIDENCIA MINISTERIO DE AGRICULTURA</t>
  </si>
  <si>
    <t>5011-FONDO PRESIDENCIA MINISTERIO DE AGRICULTURA</t>
  </si>
  <si>
    <t>ABRIL</t>
  </si>
  <si>
    <t>2.6.8.8.03-Industriales</t>
  </si>
  <si>
    <t>2.3.7.1.04-Gas GLP</t>
  </si>
  <si>
    <t>2.6.5.7.01-Herramientas y maquinas -herramientas</t>
  </si>
  <si>
    <t>2.3.9.3.01-Utiles menores quirurgicos</t>
  </si>
  <si>
    <t>MAYO</t>
  </si>
  <si>
    <t>4.2.2.9.01-Disminucion de otros pasivos internos de largo plazo</t>
  </si>
  <si>
    <t>5010-INSTITUTO DE ESTABILIACION DE PRECIOS INESPRE</t>
  </si>
  <si>
    <t>"Año del Desarrollo Agroforestal"</t>
  </si>
  <si>
    <t>MODIFICACIONES PRESUPUESTARIAS</t>
  </si>
  <si>
    <t>EJECUCIÓN PRESUPUESTARIA CORRESPONDIENTE AL MES DE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</si>
</sst>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"/>
    <numFmt numFmtId="165" formatCode="#,##0.00_ ;\-#,##0.00\ "/>
  </numFmts>
  <fonts count="17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6"/>
      <name val="Helv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0" fillId="0" borderId="0"/>
  </cellStyleXfs>
  <cellXfs count="143">
    <xf numFmtId="0" fontId="0" fillId="0" borderId="0" xfId="0"/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5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3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7" xfId="0" applyFont="1" applyBorder="1"/>
    <xf numFmtId="4" fontId="3" fillId="0" borderId="18" xfId="1" applyNumberFormat="1" applyFont="1" applyBorder="1"/>
    <xf numFmtId="39" fontId="3" fillId="0" borderId="18" xfId="1" applyNumberFormat="1" applyFont="1" applyBorder="1" applyProtection="1"/>
    <xf numFmtId="4" fontId="3" fillId="0" borderId="19" xfId="1" applyNumberFormat="1" applyFont="1" applyBorder="1"/>
    <xf numFmtId="3" fontId="3" fillId="0" borderId="20" xfId="0" applyNumberFormat="1" applyFont="1" applyBorder="1" applyAlignment="1" applyProtection="1">
      <alignment horizontal="left"/>
    </xf>
    <xf numFmtId="4" fontId="3" fillId="0" borderId="21" xfId="1" applyNumberFormat="1" applyFont="1" applyBorder="1" applyProtection="1"/>
    <xf numFmtId="39" fontId="3" fillId="0" borderId="21" xfId="1" applyNumberFormat="1" applyFont="1" applyBorder="1" applyProtection="1"/>
    <xf numFmtId="4" fontId="3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3" xfId="0" applyFont="1" applyBorder="1"/>
    <xf numFmtId="4" fontId="3" fillId="0" borderId="6" xfId="1" applyNumberFormat="1" applyFont="1" applyBorder="1"/>
    <xf numFmtId="4" fontId="6" fillId="0" borderId="0" xfId="0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3" fillId="0" borderId="23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3" fontId="3" fillId="0" borderId="13" xfId="1" applyFont="1" applyBorder="1" applyProtection="1"/>
    <xf numFmtId="43" fontId="3" fillId="0" borderId="24" xfId="1" applyFont="1" applyBorder="1" applyProtection="1"/>
    <xf numFmtId="43" fontId="3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9" fillId="0" borderId="6" xfId="1" applyFont="1" applyBorder="1" applyProtection="1"/>
    <xf numFmtId="43" fontId="8" fillId="0" borderId="6" xfId="1" applyFont="1" applyBorder="1" applyProtection="1"/>
    <xf numFmtId="39" fontId="6" fillId="0" borderId="13" xfId="0" applyNumberFormat="1" applyFont="1" applyBorder="1" applyProtection="1"/>
    <xf numFmtId="0" fontId="6" fillId="0" borderId="25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5" xfId="0" applyFont="1" applyFill="1" applyBorder="1" applyAlignment="1" applyProtection="1">
      <alignment horizontal="left"/>
    </xf>
    <xf numFmtId="43" fontId="6" fillId="0" borderId="6" xfId="1" applyFont="1" applyBorder="1"/>
    <xf numFmtId="0" fontId="0" fillId="0" borderId="6" xfId="0" applyBorder="1"/>
    <xf numFmtId="43" fontId="6" fillId="0" borderId="10" xfId="1" applyFont="1" applyBorder="1"/>
    <xf numFmtId="0" fontId="0" fillId="0" borderId="10" xfId="0" applyBorder="1"/>
    <xf numFmtId="0" fontId="6" fillId="0" borderId="27" xfId="0" applyFont="1" applyBorder="1"/>
    <xf numFmtId="43" fontId="9" fillId="0" borderId="13" xfId="1" applyFont="1" applyBorder="1" applyProtection="1"/>
    <xf numFmtId="43" fontId="8" fillId="0" borderId="10" xfId="1" applyFont="1" applyBorder="1" applyProtection="1"/>
    <xf numFmtId="43" fontId="6" fillId="0" borderId="1" xfId="1" applyFont="1" applyBorder="1"/>
    <xf numFmtId="0" fontId="0" fillId="0" borderId="1" xfId="0" applyBorder="1"/>
    <xf numFmtId="4" fontId="6" fillId="0" borderId="14" xfId="1" applyNumberFormat="1" applyFont="1" applyBorder="1" applyProtection="1"/>
    <xf numFmtId="4" fontId="0" fillId="0" borderId="0" xfId="0" applyNumberFormat="1" applyBorder="1"/>
    <xf numFmtId="4" fontId="2" fillId="0" borderId="0" xfId="0" applyNumberFormat="1" applyFont="1" applyBorder="1"/>
    <xf numFmtId="4" fontId="6" fillId="0" borderId="28" xfId="1" applyNumberFormat="1" applyFont="1" applyBorder="1" applyProtection="1"/>
    <xf numFmtId="4" fontId="6" fillId="0" borderId="10" xfId="0" applyNumberFormat="1" applyFont="1" applyBorder="1"/>
    <xf numFmtId="4" fontId="6" fillId="0" borderId="11" xfId="1" applyNumberFormat="1" applyFont="1" applyBorder="1" applyProtection="1"/>
    <xf numFmtId="0" fontId="11" fillId="0" borderId="25" xfId="0" applyFont="1" applyFill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 wrapText="1"/>
    </xf>
    <xf numFmtId="0" fontId="11" fillId="0" borderId="12" xfId="0" applyFont="1" applyFill="1" applyBorder="1" applyAlignment="1" applyProtection="1">
      <alignment horizontal="left" wrapText="1"/>
    </xf>
    <xf numFmtId="0" fontId="11" fillId="0" borderId="12" xfId="0" applyFont="1" applyBorder="1"/>
    <xf numFmtId="0" fontId="11" fillId="0" borderId="26" xfId="0" applyFont="1" applyBorder="1"/>
    <xf numFmtId="43" fontId="11" fillId="0" borderId="13" xfId="1" applyFont="1" applyBorder="1" applyProtection="1"/>
    <xf numFmtId="43" fontId="11" fillId="0" borderId="24" xfId="1" applyFont="1" applyBorder="1" applyProtection="1"/>
    <xf numFmtId="43" fontId="11" fillId="0" borderId="14" xfId="1" applyFont="1" applyBorder="1" applyProtection="1"/>
    <xf numFmtId="4" fontId="6" fillId="0" borderId="29" xfId="1" applyNumberFormat="1" applyFont="1" applyBorder="1" applyProtection="1"/>
    <xf numFmtId="0" fontId="2" fillId="0" borderId="13" xfId="0" applyFont="1" applyBorder="1"/>
    <xf numFmtId="43" fontId="12" fillId="0" borderId="10" xfId="1" applyFont="1" applyBorder="1"/>
    <xf numFmtId="4" fontId="11" fillId="0" borderId="13" xfId="0" applyNumberFormat="1" applyFont="1" applyBorder="1"/>
    <xf numFmtId="43" fontId="11" fillId="0" borderId="13" xfId="1" applyFont="1" applyBorder="1"/>
    <xf numFmtId="4" fontId="11" fillId="0" borderId="13" xfId="1" applyNumberFormat="1" applyFont="1" applyBorder="1" applyProtection="1"/>
    <xf numFmtId="4" fontId="11" fillId="0" borderId="10" xfId="0" applyNumberFormat="1" applyFont="1" applyBorder="1"/>
    <xf numFmtId="4" fontId="11" fillId="0" borderId="10" xfId="1" applyNumberFormat="1" applyFont="1" applyBorder="1" applyProtection="1"/>
    <xf numFmtId="0" fontId="0" fillId="0" borderId="29" xfId="0" applyBorder="1"/>
    <xf numFmtId="0" fontId="0" fillId="0" borderId="28" xfId="0" applyBorder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4" xfId="1" applyNumberFormat="1" applyFont="1" applyBorder="1" applyProtection="1"/>
    <xf numFmtId="43" fontId="0" fillId="0" borderId="0" xfId="1" applyFont="1"/>
    <xf numFmtId="43" fontId="0" fillId="0" borderId="0" xfId="1" applyFont="1" applyProtection="1"/>
    <xf numFmtId="4" fontId="6" fillId="0" borderId="28" xfId="1" applyNumberFormat="1" applyFont="1" applyBorder="1"/>
    <xf numFmtId="43" fontId="6" fillId="0" borderId="28" xfId="1" applyFont="1" applyBorder="1" applyProtection="1"/>
    <xf numFmtId="43" fontId="8" fillId="0" borderId="28" xfId="1" applyFont="1" applyBorder="1" applyProtection="1"/>
    <xf numFmtId="165" fontId="3" fillId="0" borderId="13" xfId="1" applyNumberFormat="1" applyFont="1" applyBorder="1" applyProtection="1"/>
    <xf numFmtId="0" fontId="1" fillId="0" borderId="0" xfId="0" applyFont="1" applyAlignment="1" applyProtection="1">
      <alignment horizontal="center"/>
    </xf>
    <xf numFmtId="0" fontId="6" fillId="0" borderId="26" xfId="0" applyFont="1" applyFill="1" applyBorder="1"/>
    <xf numFmtId="4" fontId="0" fillId="0" borderId="13" xfId="0" applyNumberFormat="1" applyBorder="1"/>
    <xf numFmtId="0" fontId="0" fillId="0" borderId="24" xfId="0" applyBorder="1"/>
    <xf numFmtId="0" fontId="0" fillId="0" borderId="0" xfId="0" applyBorder="1"/>
    <xf numFmtId="43" fontId="6" fillId="0" borderId="30" xfId="1" applyFont="1" applyBorder="1"/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left"/>
    </xf>
    <xf numFmtId="37" fontId="16" fillId="3" borderId="3" xfId="0" applyNumberFormat="1" applyFont="1" applyFill="1" applyBorder="1" applyAlignment="1" applyProtection="1">
      <alignment horizontal="center"/>
    </xf>
    <xf numFmtId="37" fontId="2" fillId="3" borderId="3" xfId="0" applyNumberFormat="1" applyFont="1" applyFill="1" applyBorder="1" applyAlignment="1" applyProtection="1">
      <alignment horizontal="center" vertical="center" wrapText="1"/>
    </xf>
    <xf numFmtId="37" fontId="16" fillId="3" borderId="4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left"/>
    </xf>
    <xf numFmtId="37" fontId="16" fillId="3" borderId="6" xfId="0" applyNumberFormat="1" applyFont="1" applyFill="1" applyBorder="1" applyAlignment="1" applyProtection="1">
      <alignment horizontal="center"/>
    </xf>
    <xf numFmtId="37" fontId="16" fillId="3" borderId="6" xfId="0" applyNumberFormat="1" applyFont="1" applyFill="1" applyBorder="1" applyAlignment="1" applyProtection="1">
      <alignment horizontal="center" vertic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16" fillId="3" borderId="7" xfId="0" applyNumberFormat="1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left"/>
    </xf>
    <xf numFmtId="37" fontId="16" fillId="3" borderId="9" xfId="0" applyNumberFormat="1" applyFont="1" applyFill="1" applyBorder="1" applyAlignment="1" applyProtection="1">
      <alignment horizontal="center"/>
    </xf>
    <xf numFmtId="37" fontId="16" fillId="3" borderId="9" xfId="0" applyNumberFormat="1" applyFont="1" applyFill="1" applyBorder="1" applyAlignment="1" applyProtection="1">
      <alignment horizontal="center" vertical="center" wrapText="1"/>
    </xf>
    <xf numFmtId="37" fontId="16" fillId="3" borderId="11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4"/>
  <sheetViews>
    <sheetView tabSelected="1" workbookViewId="0">
      <selection activeCell="A2" sqref="A2:J2"/>
    </sheetView>
  </sheetViews>
  <sheetFormatPr baseColWidth="10" defaultColWidth="9.140625" defaultRowHeight="12.75" x14ac:dyDescent="0.2"/>
  <cols>
    <col min="1" max="1" width="77.140625" customWidth="1"/>
    <col min="2" max="2" width="17.5703125" bestFit="1" customWidth="1"/>
    <col min="3" max="3" width="19.7109375" customWidth="1"/>
    <col min="4" max="4" width="17.140625" bestFit="1" customWidth="1"/>
    <col min="5" max="9" width="15.7109375" customWidth="1"/>
    <col min="10" max="10" width="17.85546875" customWidth="1"/>
    <col min="11" max="11" width="16.42578125" customWidth="1"/>
    <col min="12" max="12" width="16.28515625" customWidth="1"/>
    <col min="13" max="13" width="15.5703125" customWidth="1"/>
    <col min="14" max="14" width="14.42578125" customWidth="1"/>
    <col min="15" max="15" width="15.5703125" customWidth="1"/>
    <col min="16" max="16" width="1.85546875" customWidth="1"/>
    <col min="17" max="17" width="15.5703125" customWidth="1"/>
    <col min="18" max="18" width="1.85546875" customWidth="1"/>
    <col min="19" max="19" width="19" customWidth="1"/>
    <col min="20" max="20" width="1.85546875" customWidth="1"/>
    <col min="21" max="27" width="15.5703125" customWidth="1"/>
  </cols>
  <sheetData>
    <row r="1" spans="1:25" ht="15.75" x14ac:dyDescent="0.25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5" ht="15" x14ac:dyDescent="0.2">
      <c r="A2" s="126" t="s">
        <v>213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25" ht="15.75" x14ac:dyDescent="0.25">
      <c r="A3" s="127"/>
      <c r="B3" s="127"/>
      <c r="C3" s="127"/>
      <c r="D3" s="127"/>
      <c r="E3" s="127"/>
      <c r="F3" s="127"/>
      <c r="G3" s="127"/>
      <c r="H3" s="119"/>
      <c r="I3" s="119"/>
    </row>
    <row r="4" spans="1:25" ht="15" x14ac:dyDescent="0.25">
      <c r="A4" s="128" t="s">
        <v>215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25" ht="16.5" thickBot="1" x14ac:dyDescent="0.3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25" x14ac:dyDescent="0.2">
      <c r="A6" s="130" t="s">
        <v>0</v>
      </c>
      <c r="B6" s="131" t="s">
        <v>3</v>
      </c>
      <c r="C6" s="132" t="s">
        <v>214</v>
      </c>
      <c r="D6" s="131"/>
      <c r="E6" s="131"/>
      <c r="F6" s="131"/>
      <c r="G6" s="131"/>
      <c r="H6" s="131"/>
      <c r="I6" s="131"/>
      <c r="J6" s="131"/>
      <c r="K6" s="133" t="s">
        <v>4</v>
      </c>
    </row>
    <row r="7" spans="1:25" x14ac:dyDescent="0.2">
      <c r="A7" s="134" t="s">
        <v>5</v>
      </c>
      <c r="B7" s="135" t="s">
        <v>6</v>
      </c>
      <c r="C7" s="136"/>
      <c r="D7" s="135" t="s">
        <v>4</v>
      </c>
      <c r="E7" s="135" t="s">
        <v>7</v>
      </c>
      <c r="F7" s="137" t="s">
        <v>184</v>
      </c>
      <c r="G7" s="137" t="s">
        <v>198</v>
      </c>
      <c r="H7" s="137" t="s">
        <v>205</v>
      </c>
      <c r="I7" s="137" t="s">
        <v>210</v>
      </c>
      <c r="J7" s="135" t="s">
        <v>8</v>
      </c>
      <c r="K7" s="138" t="s">
        <v>9</v>
      </c>
    </row>
    <row r="8" spans="1:25" ht="13.5" thickBot="1" x14ac:dyDescent="0.25">
      <c r="A8" s="139"/>
      <c r="B8" s="140" t="s">
        <v>10</v>
      </c>
      <c r="C8" s="141"/>
      <c r="D8" s="140" t="s">
        <v>6</v>
      </c>
      <c r="E8" s="140"/>
      <c r="F8" s="140"/>
      <c r="G8" s="140"/>
      <c r="H8" s="140"/>
      <c r="I8" s="140"/>
      <c r="J8" s="140" t="s">
        <v>11</v>
      </c>
      <c r="K8" s="142" t="s">
        <v>12</v>
      </c>
    </row>
    <row r="9" spans="1:25" ht="13.5" thickBot="1" x14ac:dyDescent="0.25">
      <c r="A9" s="2" t="s">
        <v>13</v>
      </c>
      <c r="B9" s="118">
        <f>+B10+B139+B173+B181+B199+B203</f>
        <v>11181922587</v>
      </c>
      <c r="C9" s="3">
        <f t="shared" ref="C9:K9" si="0">+C10+C139+C173+C181+C199+C203</f>
        <v>574960707</v>
      </c>
      <c r="D9" s="3">
        <f t="shared" si="0"/>
        <v>11756883294</v>
      </c>
      <c r="E9" s="4">
        <f t="shared" si="0"/>
        <v>605613720.20000005</v>
      </c>
      <c r="F9" s="4">
        <f t="shared" si="0"/>
        <v>759227319.16799998</v>
      </c>
      <c r="G9" s="4">
        <f t="shared" si="0"/>
        <v>1100283025.04</v>
      </c>
      <c r="H9" s="4">
        <f t="shared" ref="H9:I9" si="1">+H10+H139+H173+H181+H199+H203</f>
        <v>814200386.6099999</v>
      </c>
      <c r="I9" s="4">
        <f t="shared" si="1"/>
        <v>1070536435.7700002</v>
      </c>
      <c r="J9" s="3">
        <f t="shared" si="0"/>
        <v>4349860886.7879992</v>
      </c>
      <c r="K9" s="5">
        <f t="shared" si="0"/>
        <v>7402539679.2019997</v>
      </c>
      <c r="L9" s="1"/>
      <c r="M9" s="1"/>
      <c r="N9" s="1"/>
      <c r="Y9" s="1"/>
    </row>
    <row r="10" spans="1:25" ht="13.5" thickBot="1" x14ac:dyDescent="0.25">
      <c r="A10" s="2" t="s">
        <v>14</v>
      </c>
      <c r="B10" s="3">
        <f t="shared" ref="B10:K10" si="2">+B11+B26+B73+B124</f>
        <v>7039020942</v>
      </c>
      <c r="C10" s="6">
        <f t="shared" si="2"/>
        <v>-56650225</v>
      </c>
      <c r="D10" s="6">
        <f t="shared" si="2"/>
        <v>6982370717</v>
      </c>
      <c r="E10" s="3">
        <f t="shared" si="2"/>
        <v>558450256.80000007</v>
      </c>
      <c r="F10" s="3">
        <f t="shared" si="2"/>
        <v>519719776.588</v>
      </c>
      <c r="G10" s="3">
        <f t="shared" si="2"/>
        <v>635193357.76999998</v>
      </c>
      <c r="H10" s="3">
        <f t="shared" ref="H10:I10" si="3">+H11+H26+H73+H124</f>
        <v>512991391.90999997</v>
      </c>
      <c r="I10" s="3">
        <f t="shared" si="3"/>
        <v>586936627.62000012</v>
      </c>
      <c r="J10" s="3">
        <f t="shared" si="2"/>
        <v>2813291410.6879997</v>
      </c>
      <c r="K10" s="7">
        <f t="shared" si="2"/>
        <v>4169079306.3120003</v>
      </c>
      <c r="O10" s="1"/>
    </row>
    <row r="11" spans="1:25" ht="15" thickBot="1" x14ac:dyDescent="0.25">
      <c r="A11" s="8" t="s">
        <v>15</v>
      </c>
      <c r="B11" s="3">
        <f t="shared" ref="B11:K11" si="4">SUM(B12:B25)</f>
        <v>1923896072</v>
      </c>
      <c r="C11" s="6">
        <f t="shared" si="4"/>
        <v>-47200000</v>
      </c>
      <c r="D11" s="3">
        <f t="shared" si="4"/>
        <v>1876696072</v>
      </c>
      <c r="E11" s="3">
        <f t="shared" si="4"/>
        <v>150036794.85999998</v>
      </c>
      <c r="F11" s="3">
        <f t="shared" ref="F11:G11" si="5">SUM(F12:F25)</f>
        <v>137113148.87</v>
      </c>
      <c r="G11" s="3">
        <f t="shared" si="5"/>
        <v>179147351.40000001</v>
      </c>
      <c r="H11" s="3">
        <f t="shared" ref="H11:I11" si="6">SUM(H12:H25)</f>
        <v>146436438.52000001</v>
      </c>
      <c r="I11" s="3">
        <f t="shared" si="6"/>
        <v>151851465.58000001</v>
      </c>
      <c r="J11" s="3">
        <f t="shared" si="4"/>
        <v>764585199.22999978</v>
      </c>
      <c r="K11" s="7">
        <f t="shared" si="4"/>
        <v>1112110872.7700002</v>
      </c>
      <c r="L11" s="113"/>
    </row>
    <row r="12" spans="1:25" x14ac:dyDescent="0.2">
      <c r="A12" s="9" t="s">
        <v>16</v>
      </c>
      <c r="B12" s="10">
        <v>1315473469</v>
      </c>
      <c r="C12" s="11"/>
      <c r="D12" s="12">
        <f t="shared" ref="D12:D79" si="7">+B12+C12</f>
        <v>1315473469</v>
      </c>
      <c r="E12" s="12">
        <v>107474646.17</v>
      </c>
      <c r="F12" s="12">
        <v>107393871.56999999</v>
      </c>
      <c r="G12" s="89">
        <v>107383989.06</v>
      </c>
      <c r="H12" s="89">
        <v>107330766.09999999</v>
      </c>
      <c r="I12" s="89">
        <v>107354016.69</v>
      </c>
      <c r="J12" s="89">
        <f>SUM(E12:I12)</f>
        <v>536937289.58999991</v>
      </c>
      <c r="K12" s="112">
        <f t="shared" ref="K12:K25" si="8">+D12-J12</f>
        <v>778536179.41000009</v>
      </c>
      <c r="L12" s="110"/>
      <c r="M12" s="111"/>
      <c r="N12" s="1"/>
      <c r="Y12" s="1"/>
    </row>
    <row r="13" spans="1:25" x14ac:dyDescent="0.2">
      <c r="A13" s="9" t="s">
        <v>17</v>
      </c>
      <c r="B13" s="10">
        <v>6360000</v>
      </c>
      <c r="C13" s="11"/>
      <c r="D13" s="12">
        <f t="shared" si="7"/>
        <v>6360000</v>
      </c>
      <c r="E13" s="12">
        <v>5715000</v>
      </c>
      <c r="F13" s="12">
        <v>719500</v>
      </c>
      <c r="G13" s="89">
        <v>1009000</v>
      </c>
      <c r="H13" s="89">
        <v>1799166.67</v>
      </c>
      <c r="I13" s="89">
        <v>587000</v>
      </c>
      <c r="J13" s="89">
        <f t="shared" ref="J13:J25" si="9">SUM(E13:I13)</f>
        <v>9829666.6699999999</v>
      </c>
      <c r="K13" s="13">
        <f t="shared" si="8"/>
        <v>-3469666.67</v>
      </c>
      <c r="L13" s="110"/>
      <c r="M13" s="111"/>
      <c r="N13" s="1"/>
      <c r="Y13" s="1"/>
    </row>
    <row r="14" spans="1:25" x14ac:dyDescent="0.2">
      <c r="A14" s="9" t="s">
        <v>18</v>
      </c>
      <c r="B14" s="10">
        <v>129090238</v>
      </c>
      <c r="C14" s="11"/>
      <c r="D14" s="12">
        <f t="shared" si="7"/>
        <v>129090238</v>
      </c>
      <c r="E14" s="12">
        <v>11195000</v>
      </c>
      <c r="F14" s="12">
        <v>3240000</v>
      </c>
      <c r="G14" s="89">
        <v>29996000</v>
      </c>
      <c r="H14" s="89">
        <v>11562500</v>
      </c>
      <c r="I14" s="89">
        <v>17938000</v>
      </c>
      <c r="J14" s="89">
        <f t="shared" si="9"/>
        <v>73931500</v>
      </c>
      <c r="K14" s="13">
        <f t="shared" si="8"/>
        <v>55158738</v>
      </c>
      <c r="L14" s="110"/>
      <c r="M14" s="111"/>
      <c r="N14" s="1"/>
      <c r="Y14" s="1"/>
    </row>
    <row r="15" spans="1:25" x14ac:dyDescent="0.2">
      <c r="A15" s="9" t="s">
        <v>176</v>
      </c>
      <c r="B15" s="10">
        <v>46000000</v>
      </c>
      <c r="C15" s="11"/>
      <c r="D15" s="12">
        <f t="shared" si="7"/>
        <v>46000000</v>
      </c>
      <c r="E15" s="12"/>
      <c r="F15" s="12"/>
      <c r="G15" s="89"/>
      <c r="H15" s="89"/>
      <c r="I15" s="89"/>
      <c r="J15" s="89">
        <f t="shared" si="9"/>
        <v>0</v>
      </c>
      <c r="K15" s="13">
        <f t="shared" si="8"/>
        <v>46000000</v>
      </c>
      <c r="L15" s="110"/>
      <c r="M15" s="111"/>
      <c r="N15" s="1"/>
      <c r="Y15" s="1"/>
    </row>
    <row r="16" spans="1:25" x14ac:dyDescent="0.2">
      <c r="A16" s="9" t="s">
        <v>19</v>
      </c>
      <c r="B16" s="10">
        <v>96982523</v>
      </c>
      <c r="C16" s="11"/>
      <c r="D16" s="12">
        <f t="shared" si="7"/>
        <v>96982523</v>
      </c>
      <c r="E16" s="12">
        <v>7017600.9900000002</v>
      </c>
      <c r="F16" s="12">
        <v>7122400.3700000001</v>
      </c>
      <c r="G16" s="89">
        <v>7122400.3399999999</v>
      </c>
      <c r="H16" s="89">
        <v>7117282.8700000001</v>
      </c>
      <c r="I16" s="89">
        <v>7107047.8700000001</v>
      </c>
      <c r="J16" s="89">
        <f t="shared" si="9"/>
        <v>35486732.439999998</v>
      </c>
      <c r="K16" s="13">
        <f t="shared" si="8"/>
        <v>61495790.560000002</v>
      </c>
      <c r="L16" s="110"/>
      <c r="M16" s="111"/>
      <c r="N16" s="1"/>
      <c r="Y16" s="1"/>
    </row>
    <row r="17" spans="1:25" x14ac:dyDescent="0.2">
      <c r="A17" s="9" t="s">
        <v>20</v>
      </c>
      <c r="B17" s="10">
        <v>87887391</v>
      </c>
      <c r="C17" s="11">
        <v>-47200000</v>
      </c>
      <c r="D17" s="12">
        <f t="shared" si="7"/>
        <v>40687391</v>
      </c>
      <c r="E17" s="12"/>
      <c r="F17" s="12"/>
      <c r="G17" s="89"/>
      <c r="H17" s="89"/>
      <c r="I17" s="89"/>
      <c r="J17" s="89">
        <f t="shared" si="9"/>
        <v>0</v>
      </c>
      <c r="K17" s="13">
        <f t="shared" si="8"/>
        <v>40687391</v>
      </c>
      <c r="L17" s="110"/>
      <c r="M17" s="111"/>
      <c r="N17" s="1"/>
      <c r="Y17" s="1"/>
    </row>
    <row r="18" spans="1:25" x14ac:dyDescent="0.2">
      <c r="A18" s="9" t="s">
        <v>21</v>
      </c>
      <c r="B18" s="10">
        <v>6725795</v>
      </c>
      <c r="C18" s="11"/>
      <c r="D18" s="12">
        <f t="shared" si="7"/>
        <v>6725795</v>
      </c>
      <c r="E18" s="12"/>
      <c r="F18" s="12"/>
      <c r="G18" s="89"/>
      <c r="H18" s="89"/>
      <c r="I18" s="89"/>
      <c r="J18" s="89">
        <f t="shared" si="9"/>
        <v>0</v>
      </c>
      <c r="K18" s="13">
        <f t="shared" si="8"/>
        <v>6725795</v>
      </c>
      <c r="L18" s="110"/>
      <c r="M18" s="111"/>
      <c r="N18" s="1"/>
      <c r="Y18" s="1"/>
    </row>
    <row r="19" spans="1:25" x14ac:dyDescent="0.2">
      <c r="A19" s="9" t="s">
        <v>177</v>
      </c>
      <c r="B19" s="10">
        <v>6035346</v>
      </c>
      <c r="C19" s="11"/>
      <c r="D19" s="12">
        <f t="shared" si="7"/>
        <v>6035346</v>
      </c>
      <c r="E19" s="12">
        <v>341040.3</v>
      </c>
      <c r="F19" s="12">
        <v>341040.18</v>
      </c>
      <c r="G19" s="89">
        <v>341041</v>
      </c>
      <c r="H19" s="89">
        <v>341041.95</v>
      </c>
      <c r="I19" s="89">
        <v>341041.16</v>
      </c>
      <c r="J19" s="89">
        <f t="shared" si="9"/>
        <v>1705204.5899999999</v>
      </c>
      <c r="K19" s="13">
        <f t="shared" si="8"/>
        <v>4330141.41</v>
      </c>
      <c r="L19" s="110"/>
      <c r="M19" s="111"/>
      <c r="N19" s="1"/>
      <c r="Y19" s="1"/>
    </row>
    <row r="20" spans="1:25" x14ac:dyDescent="0.2">
      <c r="A20" s="9" t="s">
        <v>142</v>
      </c>
      <c r="B20" s="10">
        <v>11722332</v>
      </c>
      <c r="C20" s="11"/>
      <c r="D20" s="12">
        <f t="shared" si="7"/>
        <v>11722332</v>
      </c>
      <c r="E20" s="12">
        <v>976858.83</v>
      </c>
      <c r="F20" s="12">
        <v>976858.83</v>
      </c>
      <c r="G20" s="89">
        <v>976858.83</v>
      </c>
      <c r="H20" s="89">
        <v>976858.83</v>
      </c>
      <c r="I20" s="89">
        <v>976858.83</v>
      </c>
      <c r="J20" s="89">
        <f t="shared" si="9"/>
        <v>4884294.1499999994</v>
      </c>
      <c r="K20" s="13">
        <f t="shared" si="8"/>
        <v>6838037.8500000006</v>
      </c>
      <c r="L20" s="110"/>
      <c r="M20" s="111"/>
      <c r="N20" s="1"/>
      <c r="Y20" s="1"/>
    </row>
    <row r="21" spans="1:25" x14ac:dyDescent="0.2">
      <c r="A21" s="9" t="s">
        <v>22</v>
      </c>
      <c r="B21" s="10">
        <v>17578072</v>
      </c>
      <c r="C21" s="11"/>
      <c r="D21" s="12">
        <f t="shared" si="7"/>
        <v>17578072</v>
      </c>
      <c r="E21" s="12"/>
      <c r="F21" s="12"/>
      <c r="G21" s="89"/>
      <c r="H21" s="89"/>
      <c r="I21" s="89"/>
      <c r="J21" s="89">
        <f t="shared" si="9"/>
        <v>0</v>
      </c>
      <c r="K21" s="13">
        <f t="shared" si="8"/>
        <v>17578072</v>
      </c>
      <c r="L21" s="110"/>
      <c r="M21" s="111"/>
      <c r="N21" s="1"/>
      <c r="Y21" s="1"/>
    </row>
    <row r="22" spans="1:25" x14ac:dyDescent="0.2">
      <c r="A22" s="9" t="s">
        <v>183</v>
      </c>
      <c r="B22" s="10">
        <v>7696132</v>
      </c>
      <c r="C22" s="11"/>
      <c r="D22" s="12">
        <f t="shared" si="7"/>
        <v>7696132</v>
      </c>
      <c r="E22" s="12"/>
      <c r="F22" s="12"/>
      <c r="G22" s="89">
        <v>15000326.26</v>
      </c>
      <c r="H22" s="89"/>
      <c r="I22" s="89"/>
      <c r="J22" s="89">
        <f t="shared" si="9"/>
        <v>15000326.26</v>
      </c>
      <c r="K22" s="13">
        <f t="shared" si="8"/>
        <v>-7304194.2599999998</v>
      </c>
      <c r="L22" s="110"/>
      <c r="M22" s="111"/>
      <c r="N22" s="1"/>
      <c r="Y22" s="1"/>
    </row>
    <row r="23" spans="1:25" x14ac:dyDescent="0.2">
      <c r="A23" s="9" t="s">
        <v>23</v>
      </c>
      <c r="B23" s="10">
        <v>89628450</v>
      </c>
      <c r="C23" s="11"/>
      <c r="D23" s="12">
        <f t="shared" si="7"/>
        <v>89628450</v>
      </c>
      <c r="E23" s="12">
        <v>8027087.4500000002</v>
      </c>
      <c r="F23" s="12">
        <v>8028790.8099999996</v>
      </c>
      <c r="G23" s="89">
        <v>8028090.1299999999</v>
      </c>
      <c r="H23" s="89">
        <v>8023953.8200000003</v>
      </c>
      <c r="I23" s="89">
        <v>8244781.3600000003</v>
      </c>
      <c r="J23" s="89">
        <f t="shared" si="9"/>
        <v>40352703.57</v>
      </c>
      <c r="K23" s="13">
        <f t="shared" si="8"/>
        <v>49275746.43</v>
      </c>
      <c r="L23" s="110"/>
      <c r="M23" s="111"/>
      <c r="N23" s="1"/>
      <c r="O23" s="14"/>
      <c r="Y23" s="1"/>
    </row>
    <row r="24" spans="1:25" x14ac:dyDescent="0.2">
      <c r="A24" s="9" t="s">
        <v>24</v>
      </c>
      <c r="B24" s="10">
        <v>89644385</v>
      </c>
      <c r="C24" s="11"/>
      <c r="D24" s="12">
        <f t="shared" si="7"/>
        <v>89644385</v>
      </c>
      <c r="E24" s="12">
        <v>8120402.1299999999</v>
      </c>
      <c r="F24" s="12">
        <v>8122107.9400000004</v>
      </c>
      <c r="G24" s="89">
        <v>8121406.2999999998</v>
      </c>
      <c r="H24" s="89">
        <v>8117264.1500000004</v>
      </c>
      <c r="I24" s="89">
        <v>8121244.1299999999</v>
      </c>
      <c r="J24" s="89">
        <f t="shared" si="9"/>
        <v>40602424.650000006</v>
      </c>
      <c r="K24" s="13">
        <f t="shared" si="8"/>
        <v>49041960.349999994</v>
      </c>
      <c r="L24" s="110"/>
      <c r="M24" s="111"/>
      <c r="N24" s="1"/>
      <c r="O24" s="14"/>
      <c r="Y24" s="1"/>
    </row>
    <row r="25" spans="1:25" ht="13.5" thickBot="1" x14ac:dyDescent="0.25">
      <c r="A25" s="9" t="s">
        <v>25</v>
      </c>
      <c r="B25" s="10">
        <v>13071939</v>
      </c>
      <c r="C25" s="11"/>
      <c r="D25" s="12">
        <f t="shared" si="7"/>
        <v>13071939</v>
      </c>
      <c r="E25" s="12">
        <v>1169158.99</v>
      </c>
      <c r="F25" s="12">
        <v>1168579.17</v>
      </c>
      <c r="G25" s="89">
        <v>1168239.48</v>
      </c>
      <c r="H25" s="89">
        <v>1167604.1299999999</v>
      </c>
      <c r="I25" s="89">
        <v>1181475.54</v>
      </c>
      <c r="J25" s="89">
        <f t="shared" si="9"/>
        <v>5855057.3099999996</v>
      </c>
      <c r="K25" s="91">
        <f t="shared" si="8"/>
        <v>7216881.6900000004</v>
      </c>
      <c r="L25" s="110"/>
      <c r="M25" s="111"/>
      <c r="N25" s="1"/>
      <c r="O25" s="14"/>
      <c r="Y25" s="1"/>
    </row>
    <row r="26" spans="1:25" ht="15" thickBot="1" x14ac:dyDescent="0.25">
      <c r="A26" s="15" t="s">
        <v>26</v>
      </c>
      <c r="B26" s="3">
        <f>SUM(B27:B72)</f>
        <v>364245245</v>
      </c>
      <c r="C26" s="6">
        <f t="shared" ref="C26:K26" si="10">SUM(C27:C72)</f>
        <v>45500000</v>
      </c>
      <c r="D26" s="3">
        <f t="shared" si="10"/>
        <v>409745245</v>
      </c>
      <c r="E26" s="3">
        <f t="shared" si="10"/>
        <v>16499580.499999998</v>
      </c>
      <c r="F26" s="3">
        <f t="shared" si="10"/>
        <v>30761654.359999999</v>
      </c>
      <c r="G26" s="3">
        <f t="shared" si="10"/>
        <v>50324784.030000001</v>
      </c>
      <c r="H26" s="3">
        <f t="shared" si="10"/>
        <v>19357022.719999999</v>
      </c>
      <c r="I26" s="3">
        <f t="shared" si="10"/>
        <v>31595183.879999999</v>
      </c>
      <c r="J26" s="3">
        <f t="shared" si="10"/>
        <v>148538225.49000001</v>
      </c>
      <c r="K26" s="7">
        <f t="shared" si="10"/>
        <v>261207019.50999996</v>
      </c>
      <c r="L26" s="114"/>
      <c r="M26" s="1"/>
      <c r="N26" s="1"/>
      <c r="O26" s="14"/>
      <c r="Y26" s="1"/>
    </row>
    <row r="27" spans="1:25" x14ac:dyDescent="0.2">
      <c r="A27" s="9" t="s">
        <v>27</v>
      </c>
      <c r="B27" s="10">
        <v>3000000</v>
      </c>
      <c r="C27" s="12"/>
      <c r="D27" s="12">
        <f t="shared" si="7"/>
        <v>3000000</v>
      </c>
      <c r="E27" s="12">
        <v>164840.6</v>
      </c>
      <c r="F27" s="12">
        <v>160797.79999999999</v>
      </c>
      <c r="G27" s="12">
        <v>161322.64000000001</v>
      </c>
      <c r="H27" s="89">
        <v>159689.28</v>
      </c>
      <c r="I27" s="89">
        <v>160199.9</v>
      </c>
      <c r="J27" s="89">
        <f t="shared" ref="J27:J72" si="11">SUM(E27:I27)</f>
        <v>806850.22000000009</v>
      </c>
      <c r="K27" s="13">
        <f t="shared" ref="K27:K72" si="12">+D27-J27</f>
        <v>2193149.7799999998</v>
      </c>
      <c r="L27" s="1"/>
      <c r="M27" s="1"/>
      <c r="N27" s="1"/>
      <c r="O27" s="14"/>
      <c r="Y27" s="1"/>
    </row>
    <row r="28" spans="1:25" x14ac:dyDescent="0.2">
      <c r="A28" s="9" t="s">
        <v>28</v>
      </c>
      <c r="B28" s="10">
        <v>24000000</v>
      </c>
      <c r="C28" s="12"/>
      <c r="D28" s="12">
        <f t="shared" si="7"/>
        <v>24000000</v>
      </c>
      <c r="E28" s="12">
        <v>934096.7</v>
      </c>
      <c r="F28" s="12">
        <v>911187.54</v>
      </c>
      <c r="G28" s="12">
        <v>5764651.4199999999</v>
      </c>
      <c r="H28" s="89">
        <v>904905.93</v>
      </c>
      <c r="I28" s="89">
        <v>2944277.95</v>
      </c>
      <c r="J28" s="89">
        <f t="shared" si="11"/>
        <v>11459119.539999999</v>
      </c>
      <c r="K28" s="13">
        <f t="shared" si="12"/>
        <v>12540880.460000001</v>
      </c>
      <c r="L28" s="1"/>
      <c r="M28" s="1"/>
      <c r="N28" s="1"/>
      <c r="O28" s="14"/>
      <c r="Y28" s="1"/>
    </row>
    <row r="29" spans="1:25" x14ac:dyDescent="0.2">
      <c r="A29" s="9" t="s">
        <v>29</v>
      </c>
      <c r="B29" s="10">
        <v>8200000</v>
      </c>
      <c r="C29" s="12"/>
      <c r="D29" s="12">
        <f t="shared" si="7"/>
        <v>8200000</v>
      </c>
      <c r="E29" s="12"/>
      <c r="F29" s="12"/>
      <c r="G29" s="12"/>
      <c r="H29" s="89"/>
      <c r="I29" s="89"/>
      <c r="J29" s="89">
        <f t="shared" si="11"/>
        <v>0</v>
      </c>
      <c r="K29" s="13">
        <f t="shared" si="12"/>
        <v>8200000</v>
      </c>
      <c r="L29" s="1"/>
      <c r="M29" s="1"/>
      <c r="N29" s="1"/>
      <c r="O29" s="14"/>
      <c r="Y29" s="1"/>
    </row>
    <row r="30" spans="1:25" x14ac:dyDescent="0.2">
      <c r="A30" s="9" t="s">
        <v>30</v>
      </c>
      <c r="B30" s="10">
        <v>60590622</v>
      </c>
      <c r="C30" s="11"/>
      <c r="D30" s="12">
        <f t="shared" si="7"/>
        <v>60590622</v>
      </c>
      <c r="E30" s="12">
        <v>4155893.67</v>
      </c>
      <c r="F30" s="12">
        <v>3891768.77</v>
      </c>
      <c r="G30" s="12">
        <v>3987807.69</v>
      </c>
      <c r="H30" s="89">
        <v>4056223.26</v>
      </c>
      <c r="I30" s="89">
        <v>3052259.07</v>
      </c>
      <c r="J30" s="89">
        <f t="shared" si="11"/>
        <v>19143952.459999997</v>
      </c>
      <c r="K30" s="13">
        <f t="shared" si="12"/>
        <v>41446669.540000007</v>
      </c>
      <c r="L30" s="1"/>
      <c r="M30" s="1"/>
      <c r="N30" s="1"/>
      <c r="O30" s="14"/>
      <c r="Y30" s="1"/>
    </row>
    <row r="31" spans="1:25" x14ac:dyDescent="0.2">
      <c r="A31" s="9" t="s">
        <v>31</v>
      </c>
      <c r="B31" s="10">
        <v>40161791</v>
      </c>
      <c r="C31" s="11"/>
      <c r="D31" s="12">
        <f t="shared" si="7"/>
        <v>40161791</v>
      </c>
      <c r="E31" s="12"/>
      <c r="F31" s="12">
        <v>3940190.81</v>
      </c>
      <c r="G31" s="12">
        <v>3872929.19</v>
      </c>
      <c r="H31" s="89">
        <v>3357296.43</v>
      </c>
      <c r="I31" s="89">
        <v>3612630.54</v>
      </c>
      <c r="J31" s="89">
        <f t="shared" si="11"/>
        <v>14783046.969999999</v>
      </c>
      <c r="K31" s="13">
        <f t="shared" si="12"/>
        <v>25378744.030000001</v>
      </c>
      <c r="L31" s="1"/>
      <c r="M31" s="1"/>
      <c r="N31" s="1"/>
      <c r="O31" s="14"/>
      <c r="Y31" s="1"/>
    </row>
    <row r="32" spans="1:25" x14ac:dyDescent="0.2">
      <c r="A32" s="9" t="s">
        <v>32</v>
      </c>
      <c r="B32" s="10">
        <v>452724</v>
      </c>
      <c r="C32" s="16"/>
      <c r="D32" s="12">
        <f t="shared" si="7"/>
        <v>452724</v>
      </c>
      <c r="E32" s="12">
        <v>43055</v>
      </c>
      <c r="F32" s="12">
        <v>41151</v>
      </c>
      <c r="G32" s="12">
        <v>51630</v>
      </c>
      <c r="H32" s="89">
        <v>14640</v>
      </c>
      <c r="I32" s="89">
        <v>64885</v>
      </c>
      <c r="J32" s="89">
        <f t="shared" si="11"/>
        <v>215361</v>
      </c>
      <c r="K32" s="13">
        <f t="shared" si="12"/>
        <v>237363</v>
      </c>
      <c r="L32" s="1"/>
      <c r="M32" s="1"/>
      <c r="N32" s="1"/>
      <c r="O32" s="14"/>
      <c r="Y32" s="1"/>
    </row>
    <row r="33" spans="1:25" x14ac:dyDescent="0.2">
      <c r="A33" s="9" t="s">
        <v>33</v>
      </c>
      <c r="B33" s="10">
        <v>500000</v>
      </c>
      <c r="C33" s="11"/>
      <c r="D33" s="12">
        <f t="shared" si="7"/>
        <v>500000</v>
      </c>
      <c r="E33" s="12">
        <v>5090</v>
      </c>
      <c r="F33" s="12">
        <v>5358</v>
      </c>
      <c r="G33" s="12">
        <v>5358</v>
      </c>
      <c r="H33" s="89">
        <v>5358</v>
      </c>
      <c r="I33" s="89">
        <v>5358</v>
      </c>
      <c r="J33" s="89">
        <f t="shared" si="11"/>
        <v>26522</v>
      </c>
      <c r="K33" s="13">
        <f t="shared" si="12"/>
        <v>473478</v>
      </c>
      <c r="L33" s="1"/>
      <c r="M33" s="1"/>
      <c r="N33" s="1"/>
      <c r="O33" s="14"/>
      <c r="Y33" s="1"/>
    </row>
    <row r="34" spans="1:25" x14ac:dyDescent="0.2">
      <c r="A34" s="9" t="s">
        <v>34</v>
      </c>
      <c r="B34" s="10">
        <v>22315708</v>
      </c>
      <c r="C34" s="11">
        <v>5500000</v>
      </c>
      <c r="D34" s="12">
        <f t="shared" si="7"/>
        <v>27815708</v>
      </c>
      <c r="E34" s="12">
        <v>10032920</v>
      </c>
      <c r="F34" s="12">
        <v>4120418.4</v>
      </c>
      <c r="G34" s="12">
        <v>2492265.6800000002</v>
      </c>
      <c r="H34" s="89">
        <v>78536.08</v>
      </c>
      <c r="I34" s="89">
        <v>5422772.0800000001</v>
      </c>
      <c r="J34" s="89">
        <f t="shared" si="11"/>
        <v>22146912.240000002</v>
      </c>
      <c r="K34" s="13">
        <f t="shared" si="12"/>
        <v>5668795.7599999979</v>
      </c>
      <c r="L34" s="1"/>
      <c r="M34" s="1"/>
      <c r="N34" s="1"/>
      <c r="O34" s="14"/>
      <c r="Y34" s="1"/>
    </row>
    <row r="35" spans="1:25" x14ac:dyDescent="0.2">
      <c r="A35" s="9" t="s">
        <v>35</v>
      </c>
      <c r="B35" s="10">
        <v>120000</v>
      </c>
      <c r="C35" s="11"/>
      <c r="D35" s="12">
        <f t="shared" si="7"/>
        <v>120000</v>
      </c>
      <c r="E35" s="12"/>
      <c r="F35" s="12"/>
      <c r="G35" s="12">
        <v>4720</v>
      </c>
      <c r="H35" s="89"/>
      <c r="I35" s="89"/>
      <c r="J35" s="89">
        <f t="shared" si="11"/>
        <v>4720</v>
      </c>
      <c r="K35" s="13">
        <f t="shared" si="12"/>
        <v>115280</v>
      </c>
      <c r="L35" s="1"/>
      <c r="M35" s="1"/>
      <c r="N35" s="1"/>
      <c r="O35" s="14"/>
      <c r="Y35" s="1"/>
    </row>
    <row r="36" spans="1:25" x14ac:dyDescent="0.2">
      <c r="A36" s="9" t="s">
        <v>36</v>
      </c>
      <c r="B36" s="10">
        <v>8219169</v>
      </c>
      <c r="C36" s="11">
        <v>3500000</v>
      </c>
      <c r="D36" s="12">
        <f t="shared" si="7"/>
        <v>11719169</v>
      </c>
      <c r="E36" s="12"/>
      <c r="F36" s="12"/>
      <c r="G36" s="12">
        <v>2711263.5</v>
      </c>
      <c r="H36" s="89">
        <v>-931823.5</v>
      </c>
      <c r="I36" s="89"/>
      <c r="J36" s="89">
        <f t="shared" si="11"/>
        <v>1779440</v>
      </c>
      <c r="K36" s="13">
        <f t="shared" si="12"/>
        <v>9939729</v>
      </c>
      <c r="L36" s="1"/>
      <c r="M36" s="1"/>
      <c r="N36" s="1"/>
      <c r="O36" s="14"/>
      <c r="Y36" s="1"/>
    </row>
    <row r="37" spans="1:25" x14ac:dyDescent="0.2">
      <c r="A37" s="9" t="s">
        <v>37</v>
      </c>
      <c r="B37" s="10">
        <v>2216950</v>
      </c>
      <c r="C37" s="11">
        <v>1000000</v>
      </c>
      <c r="D37" s="12">
        <f t="shared" si="7"/>
        <v>3216950</v>
      </c>
      <c r="E37" s="12"/>
      <c r="F37" s="12"/>
      <c r="G37" s="12">
        <v>885000</v>
      </c>
      <c r="H37" s="89">
        <v>-315000</v>
      </c>
      <c r="I37" s="89">
        <v>1355803.04</v>
      </c>
      <c r="J37" s="89">
        <f t="shared" si="11"/>
        <v>1925803.04</v>
      </c>
      <c r="K37" s="13">
        <f t="shared" si="12"/>
        <v>1291146.96</v>
      </c>
      <c r="L37" s="1"/>
      <c r="M37" s="1"/>
      <c r="N37" s="1"/>
      <c r="O37" s="14"/>
      <c r="Y37" s="1"/>
    </row>
    <row r="38" spans="1:25" x14ac:dyDescent="0.2">
      <c r="A38" s="9" t="s">
        <v>38</v>
      </c>
      <c r="B38" s="10">
        <v>1</v>
      </c>
      <c r="C38" s="11"/>
      <c r="D38" s="12">
        <f t="shared" si="7"/>
        <v>1</v>
      </c>
      <c r="E38" s="12"/>
      <c r="F38" s="12"/>
      <c r="G38" s="12">
        <v>2950</v>
      </c>
      <c r="H38" s="89"/>
      <c r="I38" s="89"/>
      <c r="J38" s="89">
        <f t="shared" si="11"/>
        <v>2950</v>
      </c>
      <c r="K38" s="13">
        <f t="shared" si="12"/>
        <v>-2949</v>
      </c>
      <c r="L38" s="1"/>
      <c r="M38" s="1"/>
      <c r="N38" s="1"/>
      <c r="O38" s="14"/>
      <c r="Y38" s="1"/>
    </row>
    <row r="39" spans="1:25" x14ac:dyDescent="0.2">
      <c r="A39" s="9" t="s">
        <v>39</v>
      </c>
      <c r="B39" s="10">
        <v>2900000</v>
      </c>
      <c r="C39" s="11"/>
      <c r="D39" s="12">
        <f t="shared" si="7"/>
        <v>2900000</v>
      </c>
      <c r="E39" s="12"/>
      <c r="F39" s="12"/>
      <c r="G39" s="12"/>
      <c r="H39" s="89"/>
      <c r="I39" s="89"/>
      <c r="J39" s="89">
        <f t="shared" si="11"/>
        <v>0</v>
      </c>
      <c r="K39" s="13">
        <f t="shared" si="12"/>
        <v>2900000</v>
      </c>
      <c r="L39" s="1"/>
      <c r="M39" s="1"/>
      <c r="N39" s="1"/>
      <c r="O39" s="14"/>
      <c r="Y39" s="1"/>
    </row>
    <row r="40" spans="1:25" x14ac:dyDescent="0.2">
      <c r="A40" s="17" t="s">
        <v>40</v>
      </c>
      <c r="B40" s="10">
        <v>2160560</v>
      </c>
      <c r="C40" s="11"/>
      <c r="D40" s="12">
        <f t="shared" si="7"/>
        <v>2160560</v>
      </c>
      <c r="E40" s="12">
        <v>324000</v>
      </c>
      <c r="F40" s="12">
        <v>616221</v>
      </c>
      <c r="G40" s="12">
        <v>1062450</v>
      </c>
      <c r="H40" s="89"/>
      <c r="I40" s="89">
        <v>60000</v>
      </c>
      <c r="J40" s="89">
        <f t="shared" si="11"/>
        <v>2062671</v>
      </c>
      <c r="K40" s="13">
        <f t="shared" si="12"/>
        <v>97889</v>
      </c>
      <c r="L40" s="1"/>
      <c r="M40" s="1"/>
      <c r="N40" s="1"/>
      <c r="O40" s="14"/>
      <c r="Y40" s="1"/>
    </row>
    <row r="41" spans="1:25" x14ac:dyDescent="0.2">
      <c r="A41" s="9" t="s">
        <v>41</v>
      </c>
      <c r="B41" s="10">
        <v>2812178</v>
      </c>
      <c r="C41" s="11"/>
      <c r="D41" s="12">
        <f t="shared" si="7"/>
        <v>2812178</v>
      </c>
      <c r="E41" s="12"/>
      <c r="F41" s="12"/>
      <c r="G41" s="12"/>
      <c r="H41" s="89"/>
      <c r="I41" s="89"/>
      <c r="J41" s="89">
        <f t="shared" si="11"/>
        <v>0</v>
      </c>
      <c r="K41" s="13">
        <f t="shared" si="12"/>
        <v>2812178</v>
      </c>
      <c r="L41" s="1"/>
      <c r="M41" s="1"/>
      <c r="N41" s="1"/>
      <c r="O41" s="14"/>
      <c r="Y41" s="1"/>
    </row>
    <row r="42" spans="1:25" x14ac:dyDescent="0.2">
      <c r="A42" s="9" t="s">
        <v>143</v>
      </c>
      <c r="B42" s="10">
        <v>700000</v>
      </c>
      <c r="C42" s="11"/>
      <c r="D42" s="12">
        <f t="shared" si="7"/>
        <v>700000</v>
      </c>
      <c r="E42" s="12"/>
      <c r="F42" s="12"/>
      <c r="G42" s="12"/>
      <c r="H42" s="89"/>
      <c r="I42" s="89"/>
      <c r="J42" s="89">
        <f t="shared" si="11"/>
        <v>0</v>
      </c>
      <c r="K42" s="13">
        <f t="shared" si="12"/>
        <v>700000</v>
      </c>
      <c r="L42" s="1"/>
      <c r="M42" s="1"/>
      <c r="N42" s="1"/>
      <c r="O42" s="14"/>
      <c r="Y42" s="1"/>
    </row>
    <row r="43" spans="1:25" x14ac:dyDescent="0.2">
      <c r="A43" s="9" t="s">
        <v>144</v>
      </c>
      <c r="B43" s="10">
        <v>2530000</v>
      </c>
      <c r="C43" s="11"/>
      <c r="D43" s="12">
        <f t="shared" si="7"/>
        <v>2530000</v>
      </c>
      <c r="E43" s="12"/>
      <c r="F43" s="12"/>
      <c r="G43" s="12"/>
      <c r="H43" s="89"/>
      <c r="I43" s="89"/>
      <c r="J43" s="89">
        <f t="shared" si="11"/>
        <v>0</v>
      </c>
      <c r="K43" s="13">
        <f t="shared" si="12"/>
        <v>2530000</v>
      </c>
      <c r="L43" s="1"/>
      <c r="M43" s="1"/>
      <c r="N43" s="1"/>
      <c r="O43" s="14"/>
      <c r="Y43" s="1"/>
    </row>
    <row r="44" spans="1:25" x14ac:dyDescent="0.2">
      <c r="A44" s="9" t="s">
        <v>42</v>
      </c>
      <c r="B44" s="10">
        <v>34162809</v>
      </c>
      <c r="C44" s="11">
        <v>8000000</v>
      </c>
      <c r="D44" s="12">
        <f t="shared" si="7"/>
        <v>42162809</v>
      </c>
      <c r="E44" s="12"/>
      <c r="F44" s="12">
        <v>5864971.0499999998</v>
      </c>
      <c r="G44" s="12">
        <v>1180000</v>
      </c>
      <c r="H44" s="89">
        <v>1100000</v>
      </c>
      <c r="I44" s="89">
        <v>1761942</v>
      </c>
      <c r="J44" s="89">
        <f t="shared" si="11"/>
        <v>9906913.0500000007</v>
      </c>
      <c r="K44" s="13">
        <f t="shared" si="12"/>
        <v>32255895.949999999</v>
      </c>
      <c r="L44" s="1"/>
      <c r="M44" s="1"/>
      <c r="N44" s="1"/>
      <c r="O44" s="14"/>
      <c r="Y44" s="1"/>
    </row>
    <row r="45" spans="1:25" x14ac:dyDescent="0.2">
      <c r="A45" s="18" t="s">
        <v>145</v>
      </c>
      <c r="B45" s="10">
        <v>200000</v>
      </c>
      <c r="C45" s="11"/>
      <c r="D45" s="12">
        <f t="shared" si="7"/>
        <v>200000</v>
      </c>
      <c r="E45" s="12"/>
      <c r="F45" s="12"/>
      <c r="G45" s="12"/>
      <c r="H45" s="89"/>
      <c r="I45" s="89"/>
      <c r="J45" s="89">
        <f t="shared" si="11"/>
        <v>0</v>
      </c>
      <c r="K45" s="13">
        <f t="shared" si="12"/>
        <v>200000</v>
      </c>
      <c r="L45" s="1"/>
      <c r="M45" s="1"/>
      <c r="N45" s="1"/>
      <c r="O45" s="14"/>
      <c r="Y45" s="1"/>
    </row>
    <row r="46" spans="1:25" x14ac:dyDescent="0.2">
      <c r="A46" s="18" t="s">
        <v>43</v>
      </c>
      <c r="B46" s="10">
        <v>2970000</v>
      </c>
      <c r="C46" s="11">
        <v>2000000</v>
      </c>
      <c r="D46" s="12">
        <f t="shared" si="7"/>
        <v>4970000</v>
      </c>
      <c r="E46" s="12"/>
      <c r="F46" s="12"/>
      <c r="G46" s="12">
        <v>2220636.69</v>
      </c>
      <c r="H46" s="89"/>
      <c r="I46" s="89"/>
      <c r="J46" s="89">
        <f t="shared" si="11"/>
        <v>2220636.69</v>
      </c>
      <c r="K46" s="13">
        <f t="shared" si="12"/>
        <v>2749363.31</v>
      </c>
      <c r="L46" s="1"/>
      <c r="M46" s="1"/>
      <c r="N46" s="1"/>
      <c r="O46" s="14"/>
      <c r="Y46" s="1"/>
    </row>
    <row r="47" spans="1:25" x14ac:dyDescent="0.2">
      <c r="A47" s="18" t="s">
        <v>44</v>
      </c>
      <c r="B47" s="10">
        <v>3570000</v>
      </c>
      <c r="C47" s="11"/>
      <c r="D47" s="12">
        <f t="shared" si="7"/>
        <v>3570000</v>
      </c>
      <c r="E47" s="12"/>
      <c r="F47" s="12"/>
      <c r="G47" s="12">
        <v>862254.32</v>
      </c>
      <c r="H47" s="89"/>
      <c r="I47" s="89"/>
      <c r="J47" s="89">
        <f t="shared" si="11"/>
        <v>862254.32</v>
      </c>
      <c r="K47" s="13">
        <f t="shared" si="12"/>
        <v>2707745.68</v>
      </c>
      <c r="L47" s="1"/>
      <c r="M47" s="1"/>
      <c r="N47" s="1"/>
      <c r="O47" s="14"/>
      <c r="Y47" s="1"/>
    </row>
    <row r="48" spans="1:25" x14ac:dyDescent="0.2">
      <c r="A48" s="18" t="s">
        <v>45</v>
      </c>
      <c r="B48" s="10">
        <v>6792907</v>
      </c>
      <c r="C48" s="11"/>
      <c r="D48" s="12">
        <f t="shared" si="7"/>
        <v>6792907</v>
      </c>
      <c r="E48" s="12"/>
      <c r="F48" s="12"/>
      <c r="G48" s="12"/>
      <c r="H48" s="89"/>
      <c r="I48" s="89"/>
      <c r="J48" s="89">
        <f t="shared" si="11"/>
        <v>0</v>
      </c>
      <c r="K48" s="13">
        <f t="shared" si="12"/>
        <v>6792907</v>
      </c>
      <c r="L48" s="1"/>
      <c r="M48" s="1"/>
      <c r="N48" s="1"/>
      <c r="O48" s="14"/>
      <c r="Y48" s="1"/>
    </row>
    <row r="49" spans="1:25" x14ac:dyDescent="0.2">
      <c r="A49" s="18" t="s">
        <v>46</v>
      </c>
      <c r="B49" s="10">
        <v>2000000</v>
      </c>
      <c r="C49" s="11">
        <v>16000000</v>
      </c>
      <c r="D49" s="12">
        <f t="shared" si="7"/>
        <v>18000000</v>
      </c>
      <c r="E49" s="12"/>
      <c r="F49" s="12">
        <v>3240.02</v>
      </c>
      <c r="G49" s="12">
        <v>222468.67</v>
      </c>
      <c r="H49" s="89"/>
      <c r="I49" s="89"/>
      <c r="J49" s="89">
        <f t="shared" si="11"/>
        <v>225708.69</v>
      </c>
      <c r="K49" s="13">
        <f t="shared" si="12"/>
        <v>17774291.309999999</v>
      </c>
      <c r="L49" s="1"/>
      <c r="M49" s="1"/>
      <c r="N49" s="1"/>
      <c r="O49" s="14"/>
      <c r="Y49" s="1"/>
    </row>
    <row r="50" spans="1:25" x14ac:dyDescent="0.2">
      <c r="A50" s="19" t="s">
        <v>47</v>
      </c>
      <c r="B50" s="10">
        <v>3420000</v>
      </c>
      <c r="C50" s="11"/>
      <c r="D50" s="12">
        <f t="shared" si="7"/>
        <v>3420000</v>
      </c>
      <c r="E50" s="12"/>
      <c r="F50" s="12">
        <v>583662.54</v>
      </c>
      <c r="G50" s="12">
        <v>292120.98</v>
      </c>
      <c r="H50" s="89">
        <v>290993.46000000002</v>
      </c>
      <c r="I50" s="89">
        <v>2243322.7000000002</v>
      </c>
      <c r="J50" s="89">
        <f t="shared" si="11"/>
        <v>3410099.68</v>
      </c>
      <c r="K50" s="13">
        <f t="shared" si="12"/>
        <v>9900.3199999998324</v>
      </c>
      <c r="L50" s="1"/>
      <c r="M50" s="1"/>
      <c r="N50" s="1"/>
      <c r="O50" s="14"/>
      <c r="Y50" s="1"/>
    </row>
    <row r="51" spans="1:25" x14ac:dyDescent="0.2">
      <c r="A51" s="18" t="s">
        <v>48</v>
      </c>
      <c r="B51" s="10">
        <v>84000000</v>
      </c>
      <c r="C51" s="11"/>
      <c r="D51" s="12">
        <f t="shared" si="7"/>
        <v>84000000</v>
      </c>
      <c r="E51" s="12"/>
      <c r="F51" s="12">
        <v>7000000</v>
      </c>
      <c r="G51" s="12">
        <v>14000000</v>
      </c>
      <c r="H51" s="89">
        <v>7000000</v>
      </c>
      <c r="I51" s="89">
        <v>7000000</v>
      </c>
      <c r="J51" s="89">
        <f t="shared" si="11"/>
        <v>35000000</v>
      </c>
      <c r="K51" s="13">
        <f t="shared" si="12"/>
        <v>49000000</v>
      </c>
      <c r="L51" s="1"/>
      <c r="M51" s="1"/>
      <c r="N51" s="1"/>
      <c r="O51" s="14"/>
      <c r="Y51" s="1"/>
    </row>
    <row r="52" spans="1:25" x14ac:dyDescent="0.2">
      <c r="A52" s="20" t="s">
        <v>49</v>
      </c>
      <c r="B52" s="10">
        <v>8300002</v>
      </c>
      <c r="C52" s="11"/>
      <c r="D52" s="12">
        <f t="shared" si="7"/>
        <v>8300002</v>
      </c>
      <c r="E52" s="12">
        <v>839684.53</v>
      </c>
      <c r="F52" s="12"/>
      <c r="G52" s="12"/>
      <c r="H52" s="89"/>
      <c r="I52" s="89">
        <v>492179.66</v>
      </c>
      <c r="J52" s="89">
        <f t="shared" si="11"/>
        <v>1331864.19</v>
      </c>
      <c r="K52" s="13">
        <f t="shared" si="12"/>
        <v>6968137.8100000005</v>
      </c>
      <c r="L52" s="1"/>
      <c r="M52" s="1"/>
      <c r="N52" s="1"/>
      <c r="O52" s="14"/>
      <c r="Y52" s="1"/>
    </row>
    <row r="53" spans="1:25" x14ac:dyDescent="0.2">
      <c r="A53" s="20" t="s">
        <v>146</v>
      </c>
      <c r="B53" s="10">
        <v>346420</v>
      </c>
      <c r="C53" s="11"/>
      <c r="D53" s="12">
        <f t="shared" si="7"/>
        <v>346420</v>
      </c>
      <c r="E53" s="12"/>
      <c r="F53" s="12"/>
      <c r="G53" s="12"/>
      <c r="H53" s="89"/>
      <c r="I53" s="89"/>
      <c r="J53" s="89">
        <f t="shared" si="11"/>
        <v>0</v>
      </c>
      <c r="K53" s="13">
        <f t="shared" si="12"/>
        <v>346420</v>
      </c>
      <c r="L53" s="1"/>
      <c r="M53" s="1"/>
      <c r="N53" s="1"/>
      <c r="O53" s="14"/>
      <c r="Y53" s="1"/>
    </row>
    <row r="54" spans="1:25" x14ac:dyDescent="0.2">
      <c r="A54" s="20" t="s">
        <v>147</v>
      </c>
      <c r="B54" s="10">
        <v>1400000</v>
      </c>
      <c r="C54" s="11">
        <v>3000000</v>
      </c>
      <c r="D54" s="12">
        <f t="shared" si="7"/>
        <v>4400000</v>
      </c>
      <c r="E54" s="12"/>
      <c r="F54" s="12"/>
      <c r="G54" s="12">
        <v>1932250</v>
      </c>
      <c r="H54" s="89"/>
      <c r="I54" s="89"/>
      <c r="J54" s="89">
        <f t="shared" si="11"/>
        <v>1932250</v>
      </c>
      <c r="K54" s="13">
        <f t="shared" si="12"/>
        <v>2467750</v>
      </c>
      <c r="L54" s="1"/>
      <c r="M54" s="1"/>
      <c r="N54" s="1"/>
      <c r="O54" s="14"/>
      <c r="Y54" s="1"/>
    </row>
    <row r="55" spans="1:25" x14ac:dyDescent="0.2">
      <c r="A55" s="20" t="s">
        <v>148</v>
      </c>
      <c r="B55" s="10">
        <v>333375</v>
      </c>
      <c r="C55" s="11"/>
      <c r="D55" s="12">
        <f t="shared" si="7"/>
        <v>333375</v>
      </c>
      <c r="E55" s="12"/>
      <c r="F55" s="12"/>
      <c r="G55" s="12">
        <v>720000</v>
      </c>
      <c r="H55" s="89"/>
      <c r="I55" s="89">
        <v>50000</v>
      </c>
      <c r="J55" s="89">
        <f t="shared" si="11"/>
        <v>770000</v>
      </c>
      <c r="K55" s="13">
        <f t="shared" si="12"/>
        <v>-436625</v>
      </c>
      <c r="L55" s="1"/>
      <c r="M55" s="1"/>
      <c r="N55" s="1"/>
      <c r="O55" s="14"/>
      <c r="Y55" s="1"/>
    </row>
    <row r="56" spans="1:25" x14ac:dyDescent="0.2">
      <c r="A56" s="20" t="s">
        <v>149</v>
      </c>
      <c r="B56" s="10">
        <v>1000000</v>
      </c>
      <c r="C56" s="11"/>
      <c r="D56" s="12">
        <f t="shared" si="7"/>
        <v>1000000</v>
      </c>
      <c r="E56" s="12"/>
      <c r="F56" s="12">
        <v>863512</v>
      </c>
      <c r="G56" s="12">
        <v>847023.18</v>
      </c>
      <c r="H56" s="89">
        <v>-217745.4</v>
      </c>
      <c r="I56" s="89">
        <v>-120826.1</v>
      </c>
      <c r="J56" s="89">
        <f t="shared" si="11"/>
        <v>1371963.6800000002</v>
      </c>
      <c r="K56" s="13">
        <f t="shared" si="12"/>
        <v>-371963.68000000017</v>
      </c>
      <c r="L56" s="1"/>
      <c r="M56" s="1"/>
      <c r="N56" s="1"/>
      <c r="O56" s="14"/>
      <c r="Y56" s="1"/>
    </row>
    <row r="57" spans="1:25" x14ac:dyDescent="0.2">
      <c r="A57" s="20" t="s">
        <v>150</v>
      </c>
      <c r="B57" s="10">
        <v>700000</v>
      </c>
      <c r="C57" s="11"/>
      <c r="D57" s="12">
        <f t="shared" si="7"/>
        <v>700000</v>
      </c>
      <c r="E57" s="12"/>
      <c r="F57" s="12"/>
      <c r="G57" s="12"/>
      <c r="H57" s="89"/>
      <c r="I57" s="89">
        <v>188576.86</v>
      </c>
      <c r="J57" s="89">
        <f t="shared" si="11"/>
        <v>188576.86</v>
      </c>
      <c r="K57" s="13">
        <f t="shared" si="12"/>
        <v>511423.14</v>
      </c>
      <c r="L57" s="1"/>
      <c r="M57" s="1"/>
      <c r="N57" s="1"/>
      <c r="O57" s="14"/>
      <c r="Y57" s="1"/>
    </row>
    <row r="58" spans="1:25" x14ac:dyDescent="0.2">
      <c r="A58" s="20" t="s">
        <v>151</v>
      </c>
      <c r="B58" s="10">
        <v>1000000</v>
      </c>
      <c r="C58" s="11"/>
      <c r="D58" s="12">
        <f t="shared" si="7"/>
        <v>1000000</v>
      </c>
      <c r="E58" s="12"/>
      <c r="F58" s="12"/>
      <c r="G58" s="12"/>
      <c r="H58" s="89"/>
      <c r="I58" s="89"/>
      <c r="J58" s="89">
        <f t="shared" si="11"/>
        <v>0</v>
      </c>
      <c r="K58" s="13">
        <f t="shared" si="12"/>
        <v>1000000</v>
      </c>
      <c r="L58" s="1"/>
      <c r="M58" s="1"/>
      <c r="N58" s="1"/>
      <c r="O58" s="14"/>
      <c r="Y58" s="1"/>
    </row>
    <row r="59" spans="1:25" x14ac:dyDescent="0.2">
      <c r="A59" s="20" t="s">
        <v>152</v>
      </c>
      <c r="B59" s="10">
        <v>70000</v>
      </c>
      <c r="C59" s="16"/>
      <c r="D59" s="12">
        <f t="shared" si="7"/>
        <v>70000</v>
      </c>
      <c r="E59" s="12"/>
      <c r="F59" s="12"/>
      <c r="G59" s="12"/>
      <c r="H59" s="89"/>
      <c r="I59" s="89"/>
      <c r="J59" s="89">
        <f t="shared" si="11"/>
        <v>0</v>
      </c>
      <c r="K59" s="13">
        <f t="shared" si="12"/>
        <v>70000</v>
      </c>
      <c r="L59" s="1"/>
      <c r="M59" s="1"/>
      <c r="N59" s="1"/>
      <c r="O59" s="14"/>
      <c r="Y59" s="1"/>
    </row>
    <row r="60" spans="1:25" x14ac:dyDescent="0.2">
      <c r="A60" s="20" t="s">
        <v>50</v>
      </c>
      <c r="B60" s="10">
        <v>6754240</v>
      </c>
      <c r="C60" s="16"/>
      <c r="D60" s="12">
        <f t="shared" si="7"/>
        <v>6754240</v>
      </c>
      <c r="F60" s="12">
        <v>66245.429999999993</v>
      </c>
      <c r="G60" s="12">
        <v>2349211.27</v>
      </c>
      <c r="H60" s="89">
        <v>384172.18</v>
      </c>
      <c r="I60" s="89">
        <v>809891.18</v>
      </c>
      <c r="J60" s="89">
        <f t="shared" si="11"/>
        <v>3609520.0600000005</v>
      </c>
      <c r="K60" s="13">
        <f t="shared" si="12"/>
        <v>3144719.9399999995</v>
      </c>
      <c r="L60" s="1"/>
      <c r="M60" s="1"/>
      <c r="N60" s="1"/>
      <c r="O60" s="14"/>
      <c r="Y60" s="1"/>
    </row>
    <row r="61" spans="1:25" x14ac:dyDescent="0.2">
      <c r="A61" s="20" t="s">
        <v>51</v>
      </c>
      <c r="B61" s="10">
        <v>100000</v>
      </c>
      <c r="C61" s="16"/>
      <c r="D61" s="12">
        <f t="shared" si="7"/>
        <v>100000</v>
      </c>
      <c r="E61" s="12"/>
      <c r="F61" s="12"/>
      <c r="G61" s="12">
        <v>3528211.8</v>
      </c>
      <c r="H61" s="89">
        <v>1100000</v>
      </c>
      <c r="I61" s="89">
        <v>198405</v>
      </c>
      <c r="J61" s="89">
        <f t="shared" si="11"/>
        <v>4826616.8</v>
      </c>
      <c r="K61" s="13">
        <f t="shared" si="12"/>
        <v>-4726616.8</v>
      </c>
      <c r="L61" s="1"/>
      <c r="M61" s="1"/>
      <c r="N61" s="1"/>
      <c r="O61" s="14"/>
      <c r="Y61" s="1"/>
    </row>
    <row r="62" spans="1:25" x14ac:dyDescent="0.2">
      <c r="A62" s="20" t="s">
        <v>52</v>
      </c>
      <c r="B62" s="10">
        <v>1</v>
      </c>
      <c r="C62" s="16"/>
      <c r="D62" s="12">
        <f t="shared" si="7"/>
        <v>1</v>
      </c>
      <c r="E62" s="12"/>
      <c r="F62" s="12"/>
      <c r="G62" s="12"/>
      <c r="H62" s="89"/>
      <c r="I62" s="89"/>
      <c r="J62" s="89">
        <f t="shared" si="11"/>
        <v>0</v>
      </c>
      <c r="K62" s="13">
        <f t="shared" si="12"/>
        <v>1</v>
      </c>
      <c r="L62" s="1"/>
      <c r="M62" s="1"/>
      <c r="N62" s="1"/>
      <c r="O62" s="14"/>
      <c r="Y62" s="1"/>
    </row>
    <row r="63" spans="1:25" x14ac:dyDescent="0.2">
      <c r="A63" s="20" t="s">
        <v>153</v>
      </c>
      <c r="B63" s="10">
        <v>525</v>
      </c>
      <c r="C63" s="16"/>
      <c r="D63" s="12">
        <f t="shared" si="7"/>
        <v>525</v>
      </c>
      <c r="E63" s="12"/>
      <c r="F63" s="12"/>
      <c r="G63" s="12"/>
      <c r="H63" s="89"/>
      <c r="I63" s="89"/>
      <c r="J63" s="89">
        <f t="shared" si="11"/>
        <v>0</v>
      </c>
      <c r="K63" s="13">
        <f t="shared" si="12"/>
        <v>525</v>
      </c>
      <c r="L63" s="1"/>
      <c r="M63" s="1"/>
      <c r="N63" s="1"/>
      <c r="O63" s="14"/>
      <c r="Y63" s="1"/>
    </row>
    <row r="64" spans="1:25" x14ac:dyDescent="0.2">
      <c r="A64" s="20" t="s">
        <v>53</v>
      </c>
      <c r="B64" s="10">
        <v>7364000</v>
      </c>
      <c r="C64" s="16"/>
      <c r="D64" s="12">
        <f t="shared" si="7"/>
        <v>7364000</v>
      </c>
      <c r="E64" s="12"/>
      <c r="F64" s="12"/>
      <c r="G64" s="12"/>
      <c r="H64" s="89"/>
      <c r="I64" s="89"/>
      <c r="J64" s="89">
        <f t="shared" si="11"/>
        <v>0</v>
      </c>
      <c r="K64" s="13">
        <f t="shared" si="12"/>
        <v>7364000</v>
      </c>
      <c r="L64" s="1"/>
      <c r="M64" s="1"/>
      <c r="N64" s="1"/>
      <c r="O64" s="14"/>
      <c r="Y64" s="1"/>
    </row>
    <row r="65" spans="1:25" x14ac:dyDescent="0.2">
      <c r="A65" s="20" t="s">
        <v>54</v>
      </c>
      <c r="B65" s="10">
        <v>10981000</v>
      </c>
      <c r="C65" s="11">
        <v>6000000</v>
      </c>
      <c r="D65" s="12">
        <f t="shared" si="7"/>
        <v>16981000</v>
      </c>
      <c r="E65" s="12"/>
      <c r="F65" s="12">
        <v>2500000</v>
      </c>
      <c r="G65" s="12">
        <v>159300</v>
      </c>
      <c r="H65" s="89">
        <v>-159300</v>
      </c>
      <c r="I65" s="89">
        <v>456719</v>
      </c>
      <c r="J65" s="89">
        <f t="shared" si="11"/>
        <v>2956719</v>
      </c>
      <c r="K65" s="13">
        <f t="shared" si="12"/>
        <v>14024281</v>
      </c>
      <c r="L65" s="1"/>
      <c r="M65" s="1"/>
      <c r="N65" s="1"/>
      <c r="O65" s="14"/>
      <c r="Y65" s="1"/>
    </row>
    <row r="66" spans="1:25" x14ac:dyDescent="0.2">
      <c r="A66" s="20" t="s">
        <v>194</v>
      </c>
      <c r="B66" s="10"/>
      <c r="C66" s="11">
        <v>300000</v>
      </c>
      <c r="D66" s="12">
        <f t="shared" si="7"/>
        <v>300000</v>
      </c>
      <c r="E66" s="12"/>
      <c r="F66" s="12"/>
      <c r="G66" s="12"/>
      <c r="H66" s="89"/>
      <c r="I66" s="89"/>
      <c r="J66" s="89">
        <f t="shared" si="11"/>
        <v>0</v>
      </c>
      <c r="K66" s="13">
        <f t="shared" si="12"/>
        <v>300000</v>
      </c>
      <c r="L66" s="1"/>
      <c r="M66" s="1"/>
      <c r="N66" s="1"/>
      <c r="O66" s="14"/>
      <c r="Y66" s="1"/>
    </row>
    <row r="67" spans="1:25" x14ac:dyDescent="0.2">
      <c r="A67" s="20" t="s">
        <v>195</v>
      </c>
      <c r="B67" s="10"/>
      <c r="C67" s="11">
        <v>200000</v>
      </c>
      <c r="D67" s="12">
        <f t="shared" si="7"/>
        <v>200000</v>
      </c>
      <c r="E67" s="12"/>
      <c r="F67" s="12"/>
      <c r="G67" s="12"/>
      <c r="H67" s="89"/>
      <c r="I67" s="89">
        <v>30090</v>
      </c>
      <c r="J67" s="89">
        <f t="shared" si="11"/>
        <v>30090</v>
      </c>
      <c r="K67" s="13">
        <f t="shared" si="12"/>
        <v>169910</v>
      </c>
      <c r="L67" s="1"/>
      <c r="M67" s="1"/>
      <c r="N67" s="1"/>
      <c r="O67" s="14"/>
      <c r="Y67" s="1"/>
    </row>
    <row r="68" spans="1:25" x14ac:dyDescent="0.2">
      <c r="A68" s="20" t="s">
        <v>154</v>
      </c>
      <c r="B68" s="10">
        <v>3700000</v>
      </c>
      <c r="C68" s="11"/>
      <c r="D68" s="12">
        <f t="shared" si="7"/>
        <v>3700000</v>
      </c>
      <c r="E68" s="12"/>
      <c r="F68" s="12">
        <v>192930</v>
      </c>
      <c r="G68" s="12">
        <v>1008959</v>
      </c>
      <c r="H68" s="89">
        <v>387276</v>
      </c>
      <c r="I68" s="89">
        <v>1806698</v>
      </c>
      <c r="J68" s="89">
        <f t="shared" si="11"/>
        <v>3395863</v>
      </c>
      <c r="K68" s="13">
        <f t="shared" si="12"/>
        <v>304137</v>
      </c>
      <c r="L68" s="1"/>
      <c r="M68" s="1"/>
      <c r="N68" s="1"/>
      <c r="O68" s="14"/>
      <c r="Y68" s="1"/>
    </row>
    <row r="69" spans="1:25" x14ac:dyDescent="0.2">
      <c r="A69" s="20" t="s">
        <v>155</v>
      </c>
      <c r="B69" s="10">
        <v>3000000</v>
      </c>
      <c r="C69" s="11"/>
      <c r="D69" s="12">
        <f t="shared" si="7"/>
        <v>3000000</v>
      </c>
      <c r="E69" s="12"/>
      <c r="F69" s="12"/>
      <c r="G69" s="12"/>
      <c r="H69" s="89">
        <v>23600</v>
      </c>
      <c r="I69" s="89"/>
      <c r="J69" s="89">
        <f t="shared" si="11"/>
        <v>23600</v>
      </c>
      <c r="K69" s="13">
        <f t="shared" si="12"/>
        <v>2976400</v>
      </c>
      <c r="L69" s="1"/>
      <c r="M69" s="1"/>
      <c r="N69" s="1"/>
      <c r="O69" s="14"/>
      <c r="Y69" s="1"/>
    </row>
    <row r="70" spans="1:25" x14ac:dyDescent="0.2">
      <c r="A70" s="20" t="s">
        <v>156</v>
      </c>
      <c r="B70" s="10">
        <v>1200000</v>
      </c>
      <c r="C70" s="11"/>
      <c r="D70" s="12">
        <f t="shared" si="7"/>
        <v>1200000</v>
      </c>
      <c r="E70" s="12"/>
      <c r="F70" s="12"/>
      <c r="G70" s="12"/>
      <c r="H70" s="89"/>
      <c r="I70" s="89"/>
      <c r="J70" s="89">
        <f t="shared" si="11"/>
        <v>0</v>
      </c>
      <c r="K70" s="13">
        <f t="shared" si="12"/>
        <v>1200000</v>
      </c>
      <c r="L70" s="1"/>
      <c r="M70" s="1"/>
      <c r="N70" s="1"/>
      <c r="O70" s="14"/>
      <c r="Y70" s="1"/>
    </row>
    <row r="71" spans="1:25" x14ac:dyDescent="0.2">
      <c r="A71" s="18" t="s">
        <v>55</v>
      </c>
      <c r="B71" s="10">
        <v>262</v>
      </c>
      <c r="C71" s="21"/>
      <c r="D71" s="12">
        <f t="shared" si="7"/>
        <v>262</v>
      </c>
      <c r="E71" s="12"/>
      <c r="F71" s="12"/>
      <c r="G71" s="12"/>
      <c r="H71" s="89">
        <v>2118201</v>
      </c>
      <c r="I71" s="89"/>
      <c r="J71" s="89">
        <f t="shared" si="11"/>
        <v>2118201</v>
      </c>
      <c r="K71" s="13">
        <f t="shared" si="12"/>
        <v>-2117939</v>
      </c>
      <c r="L71" s="1"/>
      <c r="M71" s="1"/>
      <c r="N71" s="1"/>
      <c r="O71" s="14"/>
      <c r="Y71" s="1"/>
    </row>
    <row r="72" spans="1:25" ht="13.5" thickBot="1" x14ac:dyDescent="0.25">
      <c r="A72" s="22" t="s">
        <v>157</v>
      </c>
      <c r="B72" s="10">
        <v>1</v>
      </c>
      <c r="C72" s="11"/>
      <c r="D72" s="12">
        <f t="shared" si="7"/>
        <v>1</v>
      </c>
      <c r="E72" s="12"/>
      <c r="F72" s="12"/>
      <c r="G72" s="12"/>
      <c r="H72" s="89"/>
      <c r="I72" s="89"/>
      <c r="J72" s="89">
        <f t="shared" si="11"/>
        <v>0</v>
      </c>
      <c r="K72" s="13">
        <f t="shared" si="12"/>
        <v>1</v>
      </c>
      <c r="L72" s="1"/>
      <c r="M72" s="1"/>
      <c r="N72" s="1"/>
      <c r="O72" s="14"/>
      <c r="Y72" s="1"/>
    </row>
    <row r="73" spans="1:25" ht="15" thickBot="1" x14ac:dyDescent="0.25">
      <c r="A73" s="15" t="s">
        <v>56</v>
      </c>
      <c r="B73" s="3">
        <f>SUM(B74:B122)</f>
        <v>546928715</v>
      </c>
      <c r="C73" s="6">
        <f>SUM(C74:C123)</f>
        <v>-102150225</v>
      </c>
      <c r="D73" s="3">
        <f>SUM(D74:D123)</f>
        <v>444778490</v>
      </c>
      <c r="E73" s="3">
        <f>SUM(E74:E120)</f>
        <v>27958100</v>
      </c>
      <c r="F73" s="3">
        <f>SUM(F74:F120)</f>
        <v>11025079.697999999</v>
      </c>
      <c r="G73" s="3">
        <f>SUM(G74:G123)</f>
        <v>46285957.000000007</v>
      </c>
      <c r="H73" s="3">
        <f>SUM(H74:H123)</f>
        <v>15892387.970000001</v>
      </c>
      <c r="I73" s="3">
        <f>SUM(I74:I123)</f>
        <v>45106269.089999989</v>
      </c>
      <c r="J73" s="3">
        <f>SUM(J74:J123)</f>
        <v>146267793.75799999</v>
      </c>
      <c r="K73" s="7">
        <f>SUM(K74:K123)</f>
        <v>298510696.24199998</v>
      </c>
      <c r="L73" s="114"/>
      <c r="M73" s="1"/>
      <c r="N73" s="1"/>
      <c r="O73" s="14"/>
      <c r="Y73" s="1"/>
    </row>
    <row r="74" spans="1:25" x14ac:dyDescent="0.2">
      <c r="A74" s="17" t="s">
        <v>57</v>
      </c>
      <c r="B74" s="10">
        <v>48559371</v>
      </c>
      <c r="C74" s="11"/>
      <c r="D74" s="12">
        <f t="shared" si="7"/>
        <v>48559371</v>
      </c>
      <c r="E74" s="12"/>
      <c r="F74" s="12">
        <v>853281.6</v>
      </c>
      <c r="G74" s="12">
        <v>7635155.3399999999</v>
      </c>
      <c r="H74" s="89">
        <v>724876</v>
      </c>
      <c r="I74" s="89">
        <v>10754445.060000001</v>
      </c>
      <c r="J74" s="89">
        <f t="shared" ref="J74:J123" si="13">SUM(E74:I74)</f>
        <v>19967758</v>
      </c>
      <c r="K74" s="13">
        <f t="shared" ref="K74:K123" si="14">+D74-J74</f>
        <v>28591613</v>
      </c>
      <c r="L74" s="1"/>
      <c r="M74" s="1"/>
      <c r="N74" s="1"/>
      <c r="O74" s="14"/>
      <c r="Y74" s="1"/>
    </row>
    <row r="75" spans="1:25" x14ac:dyDescent="0.2">
      <c r="A75" s="17" t="s">
        <v>58</v>
      </c>
      <c r="B75" s="10">
        <v>500000</v>
      </c>
      <c r="C75" s="11"/>
      <c r="D75" s="12">
        <f t="shared" si="7"/>
        <v>500000</v>
      </c>
      <c r="E75" s="12"/>
      <c r="F75" s="12"/>
      <c r="G75" s="12">
        <v>400000</v>
      </c>
      <c r="H75" s="89"/>
      <c r="I75" s="89"/>
      <c r="J75" s="89">
        <f t="shared" si="13"/>
        <v>400000</v>
      </c>
      <c r="K75" s="13">
        <f t="shared" si="14"/>
        <v>100000</v>
      </c>
      <c r="L75" s="1"/>
      <c r="M75" s="1"/>
      <c r="N75" s="1"/>
      <c r="O75" s="14"/>
      <c r="Y75" s="1"/>
    </row>
    <row r="76" spans="1:25" x14ac:dyDescent="0.2">
      <c r="A76" s="17" t="s">
        <v>59</v>
      </c>
      <c r="B76" s="10">
        <v>20900000</v>
      </c>
      <c r="C76" s="11">
        <v>-11000000</v>
      </c>
      <c r="D76" s="12">
        <f t="shared" si="7"/>
        <v>9900000</v>
      </c>
      <c r="E76" s="12"/>
      <c r="F76" s="12"/>
      <c r="G76" s="12"/>
      <c r="H76" s="89"/>
      <c r="I76" s="89"/>
      <c r="J76" s="89">
        <f t="shared" si="13"/>
        <v>0</v>
      </c>
      <c r="K76" s="13">
        <f t="shared" si="14"/>
        <v>9900000</v>
      </c>
      <c r="L76" s="1"/>
      <c r="M76" s="1"/>
      <c r="N76" s="1"/>
      <c r="O76" s="14"/>
      <c r="Y76" s="1"/>
    </row>
    <row r="77" spans="1:25" x14ac:dyDescent="0.2">
      <c r="A77" s="17" t="s">
        <v>60</v>
      </c>
      <c r="B77" s="10">
        <v>55095155</v>
      </c>
      <c r="C77" s="11">
        <v>3180000</v>
      </c>
      <c r="D77" s="12">
        <f t="shared" si="7"/>
        <v>58275155</v>
      </c>
      <c r="E77" s="12">
        <v>25650000</v>
      </c>
      <c r="F77" s="12"/>
      <c r="G77" s="12">
        <v>18955980</v>
      </c>
      <c r="H77" s="89">
        <v>2120000</v>
      </c>
      <c r="I77" s="89">
        <v>6877557.5</v>
      </c>
      <c r="J77" s="89">
        <f t="shared" si="13"/>
        <v>53603537.5</v>
      </c>
      <c r="K77" s="13">
        <f t="shared" si="14"/>
        <v>4671617.5</v>
      </c>
      <c r="L77" s="1"/>
      <c r="M77" s="1"/>
      <c r="N77" s="1"/>
      <c r="O77" s="14"/>
      <c r="Y77" s="1"/>
    </row>
    <row r="78" spans="1:25" x14ac:dyDescent="0.2">
      <c r="A78" s="17" t="s">
        <v>61</v>
      </c>
      <c r="B78" s="10">
        <v>7454736</v>
      </c>
      <c r="C78" s="11">
        <v>-7000000</v>
      </c>
      <c r="D78" s="12">
        <f t="shared" si="7"/>
        <v>454736</v>
      </c>
      <c r="E78" s="12"/>
      <c r="F78" s="12"/>
      <c r="G78" s="12"/>
      <c r="H78" s="89"/>
      <c r="I78" s="89"/>
      <c r="J78" s="89">
        <f t="shared" si="13"/>
        <v>0</v>
      </c>
      <c r="K78" s="13">
        <f t="shared" si="14"/>
        <v>454736</v>
      </c>
      <c r="L78" s="1"/>
      <c r="M78" s="1"/>
      <c r="N78" s="1"/>
      <c r="O78" s="14"/>
      <c r="Y78" s="1"/>
    </row>
    <row r="79" spans="1:25" x14ac:dyDescent="0.2">
      <c r="A79" s="17" t="s">
        <v>62</v>
      </c>
      <c r="B79" s="10">
        <v>600000</v>
      </c>
      <c r="C79" s="11"/>
      <c r="D79" s="12">
        <f t="shared" si="7"/>
        <v>600000</v>
      </c>
      <c r="E79" s="12"/>
      <c r="F79" s="12"/>
      <c r="G79" s="12">
        <v>96213.36</v>
      </c>
      <c r="H79" s="89"/>
      <c r="I79" s="89">
        <v>56656.38</v>
      </c>
      <c r="J79" s="89">
        <f t="shared" si="13"/>
        <v>152869.74</v>
      </c>
      <c r="K79" s="13">
        <f t="shared" si="14"/>
        <v>447130.26</v>
      </c>
      <c r="L79" s="1"/>
      <c r="M79" s="1"/>
      <c r="N79" s="1"/>
      <c r="O79" s="14"/>
      <c r="Y79" s="1"/>
    </row>
    <row r="80" spans="1:25" x14ac:dyDescent="0.2">
      <c r="A80" s="17" t="s">
        <v>63</v>
      </c>
      <c r="B80" s="10">
        <v>100000</v>
      </c>
      <c r="C80" s="11"/>
      <c r="D80" s="12">
        <f t="shared" ref="D80:D123" si="15">+B80+C80</f>
        <v>100000</v>
      </c>
      <c r="E80" s="12"/>
      <c r="F80" s="12">
        <v>4307</v>
      </c>
      <c r="G80" s="12"/>
      <c r="H80" s="89"/>
      <c r="I80" s="89">
        <v>34893</v>
      </c>
      <c r="J80" s="89">
        <f t="shared" si="13"/>
        <v>39200</v>
      </c>
      <c r="K80" s="13">
        <f t="shared" si="14"/>
        <v>60800</v>
      </c>
      <c r="L80" s="1"/>
      <c r="M80" s="1"/>
      <c r="N80" s="1"/>
      <c r="O80" s="14"/>
      <c r="Y80" s="1"/>
    </row>
    <row r="81" spans="1:25" x14ac:dyDescent="0.2">
      <c r="A81" s="17" t="s">
        <v>64</v>
      </c>
      <c r="B81" s="10">
        <v>1537500</v>
      </c>
      <c r="C81" s="11">
        <v>-50000</v>
      </c>
      <c r="D81" s="12">
        <f t="shared" si="15"/>
        <v>1487500</v>
      </c>
      <c r="E81" s="12"/>
      <c r="F81" s="12">
        <v>97350</v>
      </c>
      <c r="G81" s="12">
        <v>40460.43</v>
      </c>
      <c r="H81" s="89"/>
      <c r="I81" s="89">
        <v>30090</v>
      </c>
      <c r="J81" s="89">
        <f t="shared" si="13"/>
        <v>167900.43</v>
      </c>
      <c r="K81" s="13">
        <f t="shared" si="14"/>
        <v>1319599.57</v>
      </c>
      <c r="L81" s="1"/>
      <c r="M81" s="1"/>
      <c r="N81" s="1"/>
      <c r="O81" s="14"/>
      <c r="Y81" s="1"/>
    </row>
    <row r="82" spans="1:25" x14ac:dyDescent="0.2">
      <c r="A82" s="23" t="s">
        <v>65</v>
      </c>
      <c r="B82" s="10">
        <v>2300000</v>
      </c>
      <c r="C82" s="11"/>
      <c r="D82" s="12">
        <f t="shared" si="15"/>
        <v>2300000</v>
      </c>
      <c r="E82" s="12"/>
      <c r="F82" s="12">
        <v>49652</v>
      </c>
      <c r="G82" s="12">
        <v>129236</v>
      </c>
      <c r="H82" s="89">
        <v>135936</v>
      </c>
      <c r="I82" s="89">
        <v>804963.48</v>
      </c>
      <c r="J82" s="89">
        <f t="shared" si="13"/>
        <v>1119787.48</v>
      </c>
      <c r="K82" s="13">
        <f t="shared" si="14"/>
        <v>1180212.52</v>
      </c>
      <c r="L82" s="1"/>
      <c r="M82" s="1"/>
      <c r="N82" s="1"/>
      <c r="O82" s="14"/>
      <c r="Y82" s="1"/>
    </row>
    <row r="83" spans="1:25" x14ac:dyDescent="0.2">
      <c r="A83" s="23" t="s">
        <v>188</v>
      </c>
      <c r="B83" s="10"/>
      <c r="C83" s="11">
        <v>50000</v>
      </c>
      <c r="D83" s="12">
        <f t="shared" si="15"/>
        <v>50000</v>
      </c>
      <c r="E83" s="12"/>
      <c r="F83" s="12"/>
      <c r="G83" s="12">
        <v>9735</v>
      </c>
      <c r="H83" s="89"/>
      <c r="I83" s="89"/>
      <c r="J83" s="89">
        <f t="shared" si="13"/>
        <v>9735</v>
      </c>
      <c r="K83" s="13">
        <f t="shared" si="14"/>
        <v>40265</v>
      </c>
      <c r="L83" s="1"/>
      <c r="M83" s="1"/>
      <c r="N83" s="1"/>
      <c r="O83" s="14"/>
      <c r="Y83" s="1"/>
    </row>
    <row r="84" spans="1:25" x14ac:dyDescent="0.2">
      <c r="A84" s="23" t="s">
        <v>66</v>
      </c>
      <c r="B84" s="10">
        <v>5147217</v>
      </c>
      <c r="C84" s="11"/>
      <c r="D84" s="12">
        <f t="shared" si="15"/>
        <v>5147217</v>
      </c>
      <c r="E84" s="12"/>
      <c r="F84" s="12">
        <v>56917.688000000002</v>
      </c>
      <c r="G84" s="12">
        <v>168029.67</v>
      </c>
      <c r="H84" s="89">
        <v>35600</v>
      </c>
      <c r="I84" s="89">
        <v>1330658.7</v>
      </c>
      <c r="J84" s="89">
        <f t="shared" si="13"/>
        <v>1591206.058</v>
      </c>
      <c r="K84" s="13">
        <f t="shared" si="14"/>
        <v>3556010.9419999998</v>
      </c>
      <c r="L84" s="1"/>
      <c r="M84" s="1"/>
      <c r="N84" s="1"/>
      <c r="O84" s="14"/>
      <c r="Y84" s="1"/>
    </row>
    <row r="85" spans="1:25" x14ac:dyDescent="0.2">
      <c r="A85" s="24" t="s">
        <v>67</v>
      </c>
      <c r="B85" s="10">
        <v>1100000</v>
      </c>
      <c r="C85" s="11"/>
      <c r="D85" s="12">
        <f t="shared" si="15"/>
        <v>1100000</v>
      </c>
      <c r="E85" s="12"/>
      <c r="F85" s="12">
        <v>286622</v>
      </c>
      <c r="G85" s="12">
        <v>86760.68</v>
      </c>
      <c r="H85" s="89"/>
      <c r="I85" s="89">
        <v>17595.75</v>
      </c>
      <c r="J85" s="89">
        <f t="shared" si="13"/>
        <v>390978.43</v>
      </c>
      <c r="K85" s="13">
        <f t="shared" si="14"/>
        <v>709021.57000000007</v>
      </c>
      <c r="L85" s="1"/>
      <c r="M85" s="1"/>
      <c r="N85" s="1"/>
      <c r="O85" s="14"/>
      <c r="Y85" s="1"/>
    </row>
    <row r="86" spans="1:25" x14ac:dyDescent="0.2">
      <c r="A86" s="24" t="s">
        <v>68</v>
      </c>
      <c r="B86" s="10">
        <v>725212</v>
      </c>
      <c r="C86" s="16">
        <v>100000</v>
      </c>
      <c r="D86" s="12">
        <f t="shared" si="15"/>
        <v>825212</v>
      </c>
      <c r="E86" s="12"/>
      <c r="F86" s="12"/>
      <c r="G86" s="12">
        <v>28152.06</v>
      </c>
      <c r="H86" s="89"/>
      <c r="I86" s="89">
        <v>445443.47</v>
      </c>
      <c r="J86" s="89">
        <f t="shared" si="13"/>
        <v>473595.52999999997</v>
      </c>
      <c r="K86" s="13">
        <f t="shared" si="14"/>
        <v>351616.47000000003</v>
      </c>
      <c r="L86" s="1"/>
      <c r="M86" s="1"/>
      <c r="N86" s="1"/>
      <c r="O86" s="14"/>
      <c r="Y86" s="1"/>
    </row>
    <row r="87" spans="1:25" x14ac:dyDescent="0.2">
      <c r="A87" s="24" t="s">
        <v>69</v>
      </c>
      <c r="B87" s="10">
        <v>1090000</v>
      </c>
      <c r="C87" s="16"/>
      <c r="D87" s="12">
        <f t="shared" si="15"/>
        <v>1090000</v>
      </c>
      <c r="E87" s="12"/>
      <c r="F87" s="12"/>
      <c r="G87" s="12">
        <v>30837</v>
      </c>
      <c r="H87" s="89"/>
      <c r="I87" s="89">
        <v>174781.6</v>
      </c>
      <c r="J87" s="89">
        <f t="shared" si="13"/>
        <v>205618.6</v>
      </c>
      <c r="K87" s="13">
        <f t="shared" si="14"/>
        <v>884381.4</v>
      </c>
      <c r="L87" s="1"/>
      <c r="M87" s="1"/>
      <c r="N87" s="1"/>
      <c r="O87" s="14"/>
      <c r="Y87" s="1"/>
    </row>
    <row r="88" spans="1:25" x14ac:dyDescent="0.2">
      <c r="A88" s="24" t="s">
        <v>158</v>
      </c>
      <c r="B88" s="10">
        <v>500000</v>
      </c>
      <c r="C88" s="16"/>
      <c r="D88" s="12">
        <f t="shared" si="15"/>
        <v>500000</v>
      </c>
      <c r="E88" s="12"/>
      <c r="F88" s="12"/>
      <c r="G88" s="12"/>
      <c r="H88" s="89"/>
      <c r="I88" s="89"/>
      <c r="J88" s="89">
        <f t="shared" si="13"/>
        <v>0</v>
      </c>
      <c r="K88" s="13">
        <f t="shared" si="14"/>
        <v>500000</v>
      </c>
      <c r="L88" s="1"/>
      <c r="M88" s="1"/>
      <c r="N88" s="1"/>
      <c r="O88" s="14"/>
      <c r="Y88" s="1"/>
    </row>
    <row r="89" spans="1:25" x14ac:dyDescent="0.2">
      <c r="A89" s="24" t="s">
        <v>185</v>
      </c>
      <c r="B89" s="10"/>
      <c r="C89" s="16">
        <v>960000</v>
      </c>
      <c r="D89" s="12">
        <f t="shared" si="15"/>
        <v>960000</v>
      </c>
      <c r="E89" s="12"/>
      <c r="F89" s="12">
        <v>928434.62</v>
      </c>
      <c r="G89" s="12"/>
      <c r="H89" s="89"/>
      <c r="I89" s="89"/>
      <c r="J89" s="89">
        <f t="shared" si="13"/>
        <v>928434.62</v>
      </c>
      <c r="K89" s="13">
        <f t="shared" si="14"/>
        <v>31565.380000000005</v>
      </c>
      <c r="L89" s="1"/>
      <c r="M89" s="1"/>
      <c r="N89" s="1"/>
      <c r="O89" s="14"/>
      <c r="Y89" s="1"/>
    </row>
    <row r="90" spans="1:25" x14ac:dyDescent="0.2">
      <c r="A90" s="24" t="s">
        <v>199</v>
      </c>
      <c r="B90" s="10"/>
      <c r="C90" s="16">
        <v>10000</v>
      </c>
      <c r="D90" s="12">
        <f t="shared" si="15"/>
        <v>10000</v>
      </c>
      <c r="E90" s="12"/>
      <c r="F90" s="12"/>
      <c r="G90" s="12">
        <v>3159.99</v>
      </c>
      <c r="H90" s="89"/>
      <c r="I90" s="89">
        <v>3304</v>
      </c>
      <c r="J90" s="89">
        <f t="shared" si="13"/>
        <v>6463.99</v>
      </c>
      <c r="K90" s="13">
        <f t="shared" si="14"/>
        <v>3536.01</v>
      </c>
      <c r="L90" s="1"/>
      <c r="M90" s="1"/>
      <c r="N90" s="1"/>
      <c r="O90" s="14"/>
      <c r="Y90" s="1"/>
    </row>
    <row r="91" spans="1:25" x14ac:dyDescent="0.2">
      <c r="A91" s="24" t="s">
        <v>70</v>
      </c>
      <c r="B91" s="10">
        <v>2800000</v>
      </c>
      <c r="C91" s="11"/>
      <c r="D91" s="12">
        <f t="shared" si="15"/>
        <v>2800000</v>
      </c>
      <c r="E91" s="12"/>
      <c r="F91" s="12">
        <v>807603.38</v>
      </c>
      <c r="G91" s="12">
        <v>659972.12</v>
      </c>
      <c r="H91" s="89">
        <v>14046.2</v>
      </c>
      <c r="I91" s="89">
        <v>892231.29</v>
      </c>
      <c r="J91" s="89">
        <f t="shared" si="13"/>
        <v>2373852.9900000002</v>
      </c>
      <c r="K91" s="13">
        <f t="shared" si="14"/>
        <v>426147.00999999978</v>
      </c>
      <c r="L91" s="1"/>
      <c r="M91" s="1"/>
      <c r="N91" s="1"/>
      <c r="O91" s="14"/>
      <c r="Y91" s="1"/>
    </row>
    <row r="92" spans="1:25" x14ac:dyDescent="0.2">
      <c r="A92" s="24" t="s">
        <v>71</v>
      </c>
      <c r="B92" s="10">
        <v>300000</v>
      </c>
      <c r="C92" s="11"/>
      <c r="D92" s="12">
        <f t="shared" si="15"/>
        <v>300000</v>
      </c>
      <c r="E92" s="12"/>
      <c r="F92" s="12">
        <v>3776</v>
      </c>
      <c r="G92" s="12">
        <v>190891.26</v>
      </c>
      <c r="H92" s="89">
        <v>158828</v>
      </c>
      <c r="I92" s="89">
        <v>7080</v>
      </c>
      <c r="J92" s="89">
        <f t="shared" si="13"/>
        <v>360575.26</v>
      </c>
      <c r="K92" s="13">
        <f t="shared" si="14"/>
        <v>-60575.260000000009</v>
      </c>
      <c r="L92" s="1"/>
      <c r="M92" s="1"/>
      <c r="N92" s="1"/>
      <c r="O92" s="14"/>
      <c r="Y92" s="1"/>
    </row>
    <row r="93" spans="1:25" x14ac:dyDescent="0.2">
      <c r="A93" s="17" t="s">
        <v>72</v>
      </c>
      <c r="B93" s="10">
        <v>4200000</v>
      </c>
      <c r="C93" s="11">
        <v>-10000</v>
      </c>
      <c r="D93" s="12">
        <f t="shared" si="15"/>
        <v>4190000</v>
      </c>
      <c r="E93" s="12"/>
      <c r="F93" s="12">
        <v>158955.84</v>
      </c>
      <c r="G93" s="12">
        <v>2089842.78</v>
      </c>
      <c r="H93" s="89">
        <v>1416900</v>
      </c>
      <c r="I93" s="89">
        <v>544883.85</v>
      </c>
      <c r="J93" s="89">
        <f t="shared" si="13"/>
        <v>4210582.47</v>
      </c>
      <c r="K93" s="13">
        <f t="shared" si="14"/>
        <v>-20582.469999999739</v>
      </c>
      <c r="L93" s="1"/>
      <c r="M93" s="1"/>
      <c r="N93" s="1"/>
      <c r="O93" s="14"/>
      <c r="Y93" s="1"/>
    </row>
    <row r="94" spans="1:25" x14ac:dyDescent="0.2">
      <c r="A94" s="17" t="s">
        <v>73</v>
      </c>
      <c r="B94" s="10">
        <v>100000</v>
      </c>
      <c r="C94" s="11"/>
      <c r="D94" s="12">
        <f t="shared" si="15"/>
        <v>100000</v>
      </c>
      <c r="E94" s="12"/>
      <c r="F94" s="12"/>
      <c r="G94" s="12">
        <v>39158.300000000003</v>
      </c>
      <c r="H94" s="89"/>
      <c r="I94" s="89"/>
      <c r="J94" s="89">
        <f t="shared" si="13"/>
        <v>39158.300000000003</v>
      </c>
      <c r="K94" s="13">
        <f t="shared" si="14"/>
        <v>60841.7</v>
      </c>
      <c r="L94" s="1"/>
      <c r="M94" s="1"/>
      <c r="N94" s="1"/>
      <c r="O94" s="14"/>
      <c r="Y94" s="1"/>
    </row>
    <row r="95" spans="1:25" x14ac:dyDescent="0.2">
      <c r="A95" s="17" t="s">
        <v>159</v>
      </c>
      <c r="B95" s="10">
        <v>2700000</v>
      </c>
      <c r="C95" s="11"/>
      <c r="D95" s="12">
        <f t="shared" si="15"/>
        <v>2700000</v>
      </c>
      <c r="E95" s="12"/>
      <c r="F95" s="12"/>
      <c r="G95" s="12"/>
      <c r="H95" s="89"/>
      <c r="I95" s="89"/>
      <c r="J95" s="89">
        <f t="shared" si="13"/>
        <v>0</v>
      </c>
      <c r="K95" s="13">
        <f t="shared" si="14"/>
        <v>2700000</v>
      </c>
      <c r="L95" s="1"/>
      <c r="M95" s="1"/>
      <c r="N95" s="1"/>
      <c r="O95" s="14"/>
      <c r="Y95" s="1"/>
    </row>
    <row r="96" spans="1:25" x14ac:dyDescent="0.2">
      <c r="A96" s="17" t="s">
        <v>74</v>
      </c>
      <c r="B96" s="10">
        <v>82979</v>
      </c>
      <c r="C96" s="11"/>
      <c r="D96" s="12">
        <f t="shared" si="15"/>
        <v>82979</v>
      </c>
      <c r="E96" s="12"/>
      <c r="F96" s="12"/>
      <c r="G96" s="12">
        <v>811428.75</v>
      </c>
      <c r="H96" s="89"/>
      <c r="I96" s="89">
        <v>6500</v>
      </c>
      <c r="J96" s="89">
        <f t="shared" si="13"/>
        <v>817928.75</v>
      </c>
      <c r="K96" s="13">
        <f t="shared" si="14"/>
        <v>-734949.75</v>
      </c>
      <c r="L96" s="1"/>
      <c r="M96" s="1"/>
      <c r="N96" s="1"/>
      <c r="O96" s="14"/>
      <c r="Y96" s="1"/>
    </row>
    <row r="97" spans="1:25" x14ac:dyDescent="0.2">
      <c r="A97" s="24" t="s">
        <v>75</v>
      </c>
      <c r="B97" s="10">
        <v>1310000</v>
      </c>
      <c r="C97" s="11">
        <v>5000000</v>
      </c>
      <c r="D97" s="12">
        <f t="shared" si="15"/>
        <v>6310000</v>
      </c>
      <c r="E97" s="12"/>
      <c r="F97" s="12">
        <v>17192.599999999999</v>
      </c>
      <c r="G97" s="12">
        <v>804959.92</v>
      </c>
      <c r="H97" s="89"/>
      <c r="I97" s="89">
        <v>20445.22</v>
      </c>
      <c r="J97" s="89">
        <f t="shared" si="13"/>
        <v>842597.74</v>
      </c>
      <c r="K97" s="13">
        <f t="shared" si="14"/>
        <v>5467402.2599999998</v>
      </c>
      <c r="L97" s="1"/>
      <c r="M97" s="1"/>
      <c r="N97" s="1"/>
      <c r="O97" s="14"/>
      <c r="Y97" s="1"/>
    </row>
    <row r="98" spans="1:25" x14ac:dyDescent="0.2">
      <c r="A98" s="24" t="s">
        <v>76</v>
      </c>
      <c r="B98" s="10">
        <v>100000</v>
      </c>
      <c r="C98" s="11"/>
      <c r="D98" s="12">
        <f t="shared" si="15"/>
        <v>100000</v>
      </c>
      <c r="E98" s="12"/>
      <c r="F98" s="12"/>
      <c r="G98" s="12"/>
      <c r="H98" s="89"/>
      <c r="I98" s="89">
        <v>91851.199999999997</v>
      </c>
      <c r="J98" s="89">
        <f t="shared" si="13"/>
        <v>91851.199999999997</v>
      </c>
      <c r="K98" s="13">
        <f t="shared" si="14"/>
        <v>8148.8000000000029</v>
      </c>
      <c r="L98" s="1"/>
      <c r="M98" s="1"/>
      <c r="N98" s="1"/>
      <c r="O98" s="14"/>
      <c r="Y98" s="1"/>
    </row>
    <row r="99" spans="1:25" x14ac:dyDescent="0.2">
      <c r="A99" s="24" t="s">
        <v>77</v>
      </c>
      <c r="B99" s="10">
        <v>1485000</v>
      </c>
      <c r="C99" s="16"/>
      <c r="D99" s="12">
        <f t="shared" si="15"/>
        <v>1485000</v>
      </c>
      <c r="E99" s="12"/>
      <c r="F99" s="12">
        <v>348500</v>
      </c>
      <c r="G99" s="12">
        <v>394633.35</v>
      </c>
      <c r="H99" s="89"/>
      <c r="I99" s="89">
        <v>16515.95</v>
      </c>
      <c r="J99" s="89">
        <f t="shared" si="13"/>
        <v>759649.29999999993</v>
      </c>
      <c r="K99" s="13">
        <f t="shared" si="14"/>
        <v>725350.70000000007</v>
      </c>
      <c r="L99" s="1"/>
      <c r="M99" s="1"/>
      <c r="N99" s="1"/>
      <c r="O99" s="14"/>
      <c r="Y99" s="1"/>
    </row>
    <row r="100" spans="1:25" x14ac:dyDescent="0.2">
      <c r="A100" s="24" t="s">
        <v>78</v>
      </c>
      <c r="B100" s="10">
        <v>2000000</v>
      </c>
      <c r="C100" s="11">
        <v>-300000</v>
      </c>
      <c r="D100" s="12">
        <f t="shared" si="15"/>
        <v>1700000</v>
      </c>
      <c r="E100" s="12"/>
      <c r="F100" s="12">
        <v>28836.3</v>
      </c>
      <c r="G100" s="12">
        <v>1102891.72</v>
      </c>
      <c r="H100" s="89"/>
      <c r="I100" s="89">
        <v>200763.18</v>
      </c>
      <c r="J100" s="89">
        <f t="shared" si="13"/>
        <v>1332491.2</v>
      </c>
      <c r="K100" s="13">
        <f t="shared" si="14"/>
        <v>367508.80000000005</v>
      </c>
      <c r="L100" s="1"/>
      <c r="M100" s="1"/>
      <c r="N100" s="1"/>
      <c r="O100" s="14"/>
      <c r="Y100" s="1"/>
    </row>
    <row r="101" spans="1:25" x14ac:dyDescent="0.2">
      <c r="A101" s="24" t="s">
        <v>189</v>
      </c>
      <c r="B101" s="10"/>
      <c r="C101" s="16">
        <v>30000</v>
      </c>
      <c r="D101" s="12">
        <f t="shared" si="15"/>
        <v>30000</v>
      </c>
      <c r="E101" s="12"/>
      <c r="F101" s="12"/>
      <c r="G101" s="12"/>
      <c r="H101" s="89"/>
      <c r="I101" s="89"/>
      <c r="J101" s="89">
        <f t="shared" si="13"/>
        <v>0</v>
      </c>
      <c r="K101" s="13">
        <f t="shared" si="14"/>
        <v>30000</v>
      </c>
      <c r="L101" s="1"/>
      <c r="M101" s="1"/>
      <c r="N101" s="1"/>
      <c r="O101" s="14"/>
      <c r="Y101" s="1"/>
    </row>
    <row r="102" spans="1:25" x14ac:dyDescent="0.2">
      <c r="A102" s="24" t="s">
        <v>160</v>
      </c>
      <c r="B102" s="10">
        <v>100000</v>
      </c>
      <c r="C102" s="16"/>
      <c r="D102" s="12">
        <f t="shared" si="15"/>
        <v>100000</v>
      </c>
      <c r="E102" s="12"/>
      <c r="F102" s="12">
        <v>96477.51</v>
      </c>
      <c r="G102" s="12">
        <v>2507.5</v>
      </c>
      <c r="H102" s="89"/>
      <c r="I102" s="89">
        <v>30907.74</v>
      </c>
      <c r="J102" s="89">
        <f t="shared" si="13"/>
        <v>129892.75</v>
      </c>
      <c r="K102" s="13">
        <f t="shared" si="14"/>
        <v>-29892.75</v>
      </c>
      <c r="L102" s="1"/>
      <c r="M102" s="1"/>
      <c r="N102" s="1"/>
      <c r="O102" s="14"/>
      <c r="Y102" s="1"/>
    </row>
    <row r="103" spans="1:25" x14ac:dyDescent="0.2">
      <c r="A103" s="24" t="s">
        <v>79</v>
      </c>
      <c r="B103" s="10">
        <v>1000000</v>
      </c>
      <c r="C103" s="11"/>
      <c r="D103" s="12">
        <f t="shared" si="15"/>
        <v>1000000</v>
      </c>
      <c r="E103" s="12"/>
      <c r="F103" s="12"/>
      <c r="G103" s="12"/>
      <c r="H103" s="89"/>
      <c r="I103" s="89"/>
      <c r="J103" s="89">
        <f t="shared" si="13"/>
        <v>0</v>
      </c>
      <c r="K103" s="13">
        <f t="shared" si="14"/>
        <v>1000000</v>
      </c>
      <c r="L103" s="1"/>
      <c r="M103" s="1"/>
      <c r="N103" s="1"/>
      <c r="O103" s="14"/>
      <c r="Y103" s="1"/>
    </row>
    <row r="104" spans="1:25" x14ac:dyDescent="0.2">
      <c r="A104" s="24" t="s">
        <v>80</v>
      </c>
      <c r="B104" s="10">
        <v>6145000</v>
      </c>
      <c r="C104" s="11"/>
      <c r="D104" s="12">
        <f t="shared" si="15"/>
        <v>6145000</v>
      </c>
      <c r="E104" s="12"/>
      <c r="F104" s="12"/>
      <c r="G104" s="12">
        <v>68935.600000000006</v>
      </c>
      <c r="H104" s="89">
        <v>412950</v>
      </c>
      <c r="I104" s="89"/>
      <c r="J104" s="89">
        <f t="shared" si="13"/>
        <v>481885.6</v>
      </c>
      <c r="K104" s="13">
        <f t="shared" si="14"/>
        <v>5663114.4000000004</v>
      </c>
      <c r="L104" s="1"/>
      <c r="M104" s="1"/>
      <c r="N104" s="1"/>
      <c r="O104" s="14"/>
      <c r="Y104" s="1"/>
    </row>
    <row r="105" spans="1:25" x14ac:dyDescent="0.2">
      <c r="A105" s="24" t="s">
        <v>81</v>
      </c>
      <c r="B105" s="10">
        <v>300000</v>
      </c>
      <c r="C105" s="16"/>
      <c r="D105" s="12">
        <f t="shared" si="15"/>
        <v>300000</v>
      </c>
      <c r="E105" s="12"/>
      <c r="F105" s="12"/>
      <c r="G105" s="12"/>
      <c r="H105" s="89">
        <v>60180</v>
      </c>
      <c r="I105" s="89"/>
      <c r="J105" s="89">
        <f t="shared" si="13"/>
        <v>60180</v>
      </c>
      <c r="K105" s="13">
        <f t="shared" si="14"/>
        <v>239820</v>
      </c>
      <c r="L105" s="1"/>
      <c r="M105" s="1"/>
      <c r="N105" s="1"/>
      <c r="O105" s="14"/>
      <c r="Y105" s="1"/>
    </row>
    <row r="106" spans="1:25" x14ac:dyDescent="0.2">
      <c r="A106" s="17" t="s">
        <v>82</v>
      </c>
      <c r="B106" s="10">
        <v>38639138</v>
      </c>
      <c r="C106" s="11"/>
      <c r="D106" s="12">
        <f t="shared" si="15"/>
        <v>38639138</v>
      </c>
      <c r="E106" s="12">
        <v>480600</v>
      </c>
      <c r="F106" s="12">
        <v>1944900</v>
      </c>
      <c r="G106" s="12">
        <v>2317664.04</v>
      </c>
      <c r="H106" s="89">
        <v>3946961.32</v>
      </c>
      <c r="I106" s="89">
        <v>2351903.46</v>
      </c>
      <c r="J106" s="89">
        <f t="shared" si="13"/>
        <v>11042028.82</v>
      </c>
      <c r="K106" s="13">
        <f t="shared" si="14"/>
        <v>27597109.18</v>
      </c>
      <c r="L106" s="1"/>
      <c r="M106" s="1"/>
      <c r="N106" s="1"/>
      <c r="O106" s="14"/>
      <c r="Y106" s="1"/>
    </row>
    <row r="107" spans="1:25" x14ac:dyDescent="0.2">
      <c r="A107" s="17" t="s">
        <v>83</v>
      </c>
      <c r="B107" s="10">
        <v>46100000</v>
      </c>
      <c r="C107" s="11">
        <v>-50000</v>
      </c>
      <c r="D107" s="12">
        <f t="shared" si="15"/>
        <v>46050000</v>
      </c>
      <c r="E107" s="12">
        <v>1827500</v>
      </c>
      <c r="F107" s="12">
        <v>2994450</v>
      </c>
      <c r="G107" s="12">
        <v>4084765.76</v>
      </c>
      <c r="H107" s="89">
        <v>2843243.24</v>
      </c>
      <c r="I107" s="89">
        <v>3947676.57</v>
      </c>
      <c r="J107" s="89">
        <f t="shared" si="13"/>
        <v>15697635.57</v>
      </c>
      <c r="K107" s="13">
        <f t="shared" si="14"/>
        <v>30352364.43</v>
      </c>
      <c r="L107" s="1"/>
      <c r="M107" s="1"/>
      <c r="N107" s="1"/>
      <c r="O107" s="14"/>
      <c r="Y107" s="1"/>
    </row>
    <row r="108" spans="1:25" x14ac:dyDescent="0.2">
      <c r="A108" s="17" t="s">
        <v>207</v>
      </c>
      <c r="B108" s="10"/>
      <c r="C108" s="11">
        <v>50000</v>
      </c>
      <c r="D108" s="12">
        <f t="shared" si="15"/>
        <v>50000</v>
      </c>
      <c r="E108" s="12"/>
      <c r="F108" s="12"/>
      <c r="G108" s="12"/>
      <c r="H108" s="89"/>
      <c r="I108" s="89"/>
      <c r="J108" s="89">
        <f t="shared" si="13"/>
        <v>0</v>
      </c>
      <c r="K108" s="13">
        <f t="shared" si="14"/>
        <v>50000</v>
      </c>
      <c r="L108" s="1"/>
      <c r="M108" s="1"/>
      <c r="N108" s="1"/>
      <c r="O108" s="14"/>
      <c r="Y108" s="1"/>
    </row>
    <row r="109" spans="1:25" x14ac:dyDescent="0.2">
      <c r="A109" s="17" t="s">
        <v>84</v>
      </c>
      <c r="B109" s="10">
        <v>600000</v>
      </c>
      <c r="C109" s="11"/>
      <c r="D109" s="12">
        <f t="shared" si="15"/>
        <v>600000</v>
      </c>
      <c r="E109" s="12"/>
      <c r="F109" s="12">
        <v>159064</v>
      </c>
      <c r="G109" s="12"/>
      <c r="H109" s="89"/>
      <c r="I109" s="89">
        <v>502808.85</v>
      </c>
      <c r="J109" s="89">
        <f t="shared" si="13"/>
        <v>661872.85</v>
      </c>
      <c r="K109" s="13">
        <f t="shared" si="14"/>
        <v>-61872.849999999977</v>
      </c>
      <c r="L109" s="1"/>
      <c r="M109" s="1"/>
      <c r="N109" s="1"/>
      <c r="O109" s="14"/>
      <c r="Y109" s="1"/>
    </row>
    <row r="110" spans="1:25" x14ac:dyDescent="0.2">
      <c r="A110" s="17" t="s">
        <v>85</v>
      </c>
      <c r="B110" s="10">
        <v>205000</v>
      </c>
      <c r="C110" s="11"/>
      <c r="D110" s="12">
        <f t="shared" si="15"/>
        <v>205000</v>
      </c>
      <c r="E110" s="12"/>
      <c r="F110" s="12"/>
      <c r="G110" s="12"/>
      <c r="H110" s="89">
        <v>168091</v>
      </c>
      <c r="I110" s="89">
        <v>75873.98</v>
      </c>
      <c r="J110" s="89">
        <f t="shared" si="13"/>
        <v>243964.97999999998</v>
      </c>
      <c r="K110" s="13">
        <f t="shared" si="14"/>
        <v>-38964.979999999981</v>
      </c>
      <c r="L110" s="1"/>
      <c r="M110" s="1"/>
      <c r="N110" s="1"/>
      <c r="O110" s="14"/>
      <c r="Y110" s="1"/>
    </row>
    <row r="111" spans="1:25" x14ac:dyDescent="0.2">
      <c r="A111" s="17" t="s">
        <v>86</v>
      </c>
      <c r="B111" s="10">
        <v>2500000</v>
      </c>
      <c r="C111" s="11"/>
      <c r="D111" s="12">
        <f t="shared" si="15"/>
        <v>2500000</v>
      </c>
      <c r="E111" s="12"/>
      <c r="F111" s="12"/>
      <c r="G111" s="12"/>
      <c r="H111" s="89"/>
      <c r="I111" s="89"/>
      <c r="J111" s="89">
        <f t="shared" si="13"/>
        <v>0</v>
      </c>
      <c r="K111" s="13">
        <f t="shared" si="14"/>
        <v>2500000</v>
      </c>
      <c r="L111" s="1"/>
      <c r="M111" s="1"/>
      <c r="N111" s="1"/>
      <c r="O111" s="14"/>
      <c r="Y111" s="1"/>
    </row>
    <row r="112" spans="1:25" x14ac:dyDescent="0.2">
      <c r="A112" s="25" t="s">
        <v>161</v>
      </c>
      <c r="B112" s="10">
        <v>20000</v>
      </c>
      <c r="C112" s="16">
        <v>100000</v>
      </c>
      <c r="D112" s="12">
        <f t="shared" si="15"/>
        <v>120000</v>
      </c>
      <c r="E112" s="12"/>
      <c r="F112" s="12"/>
      <c r="G112" s="12"/>
      <c r="H112" s="89"/>
      <c r="I112" s="89">
        <v>53819.4</v>
      </c>
      <c r="J112" s="89">
        <f t="shared" si="13"/>
        <v>53819.4</v>
      </c>
      <c r="K112" s="13">
        <f t="shared" si="14"/>
        <v>66180.600000000006</v>
      </c>
      <c r="L112" s="1"/>
      <c r="M112" s="1"/>
      <c r="N112" s="1"/>
      <c r="O112" s="14"/>
      <c r="Y112" s="1"/>
    </row>
    <row r="113" spans="1:25" x14ac:dyDescent="0.2">
      <c r="A113" s="25" t="s">
        <v>87</v>
      </c>
      <c r="B113" s="10">
        <v>61000000</v>
      </c>
      <c r="C113" s="11">
        <v>-8500000</v>
      </c>
      <c r="D113" s="12">
        <f t="shared" si="15"/>
        <v>52500000</v>
      </c>
      <c r="E113" s="12"/>
      <c r="F113" s="12">
        <v>438151.42</v>
      </c>
      <c r="G113" s="12">
        <v>52380</v>
      </c>
      <c r="H113" s="89"/>
      <c r="I113" s="89">
        <v>3426565</v>
      </c>
      <c r="J113" s="89">
        <f t="shared" si="13"/>
        <v>3917096.42</v>
      </c>
      <c r="K113" s="13">
        <f t="shared" si="14"/>
        <v>48582903.579999998</v>
      </c>
      <c r="L113" s="1"/>
      <c r="M113" s="1"/>
      <c r="N113" s="1"/>
      <c r="O113" s="14"/>
      <c r="Y113" s="1"/>
    </row>
    <row r="114" spans="1:25" x14ac:dyDescent="0.2">
      <c r="A114" s="25" t="s">
        <v>88</v>
      </c>
      <c r="B114" s="10">
        <v>54801492</v>
      </c>
      <c r="C114" s="16"/>
      <c r="D114" s="12">
        <f t="shared" si="15"/>
        <v>54801492</v>
      </c>
      <c r="E114" s="12"/>
      <c r="F114" s="12"/>
      <c r="G114" s="12">
        <v>1224250</v>
      </c>
      <c r="H114" s="89">
        <v>1274340</v>
      </c>
      <c r="I114" s="89">
        <v>3348581</v>
      </c>
      <c r="J114" s="89">
        <f t="shared" si="13"/>
        <v>5847171</v>
      </c>
      <c r="K114" s="13">
        <f t="shared" si="14"/>
        <v>48954321</v>
      </c>
      <c r="L114" s="1"/>
      <c r="M114" s="1"/>
      <c r="N114" s="1"/>
      <c r="O114" s="14"/>
      <c r="Y114" s="1"/>
    </row>
    <row r="115" spans="1:25" x14ac:dyDescent="0.2">
      <c r="A115" s="25" t="s">
        <v>197</v>
      </c>
      <c r="B115" s="10">
        <v>1000000</v>
      </c>
      <c r="C115" s="16"/>
      <c r="D115" s="12">
        <f t="shared" si="15"/>
        <v>1000000</v>
      </c>
      <c r="E115" s="12"/>
      <c r="F115" s="12">
        <v>524810.9</v>
      </c>
      <c r="G115" s="12">
        <v>329723.39</v>
      </c>
      <c r="H115" s="89">
        <v>100145.09</v>
      </c>
      <c r="I115" s="89">
        <v>399164.21</v>
      </c>
      <c r="J115" s="89">
        <f t="shared" si="13"/>
        <v>1353843.59</v>
      </c>
      <c r="K115" s="13">
        <f t="shared" si="14"/>
        <v>-353843.59000000008</v>
      </c>
      <c r="L115" s="1"/>
      <c r="M115" s="1"/>
      <c r="N115" s="1"/>
      <c r="O115" s="14"/>
      <c r="Y115" s="1"/>
    </row>
    <row r="116" spans="1:25" x14ac:dyDescent="0.2">
      <c r="A116" s="25" t="s">
        <v>89</v>
      </c>
      <c r="B116" s="10">
        <v>2000000</v>
      </c>
      <c r="C116" s="11"/>
      <c r="D116" s="12">
        <f t="shared" si="15"/>
        <v>2000000</v>
      </c>
      <c r="E116" s="12"/>
      <c r="F116" s="12">
        <v>125847</v>
      </c>
      <c r="G116" s="12">
        <v>915997.42</v>
      </c>
      <c r="H116" s="89">
        <v>155238.96</v>
      </c>
      <c r="I116" s="89">
        <v>351891.93</v>
      </c>
      <c r="J116" s="89">
        <f t="shared" si="13"/>
        <v>1548975.31</v>
      </c>
      <c r="K116" s="13">
        <f t="shared" si="14"/>
        <v>451024.68999999994</v>
      </c>
      <c r="L116" s="1"/>
      <c r="M116" s="1"/>
      <c r="N116" s="1"/>
      <c r="O116" s="14"/>
      <c r="Y116" s="1"/>
    </row>
    <row r="117" spans="1:25" x14ac:dyDescent="0.2">
      <c r="A117" s="25" t="s">
        <v>90</v>
      </c>
      <c r="B117" s="10">
        <v>11735604</v>
      </c>
      <c r="C117" s="11">
        <v>1000000</v>
      </c>
      <c r="D117" s="12">
        <f t="shared" si="15"/>
        <v>12735604</v>
      </c>
      <c r="E117" s="12"/>
      <c r="F117" s="12">
        <v>213128.37</v>
      </c>
      <c r="G117" s="12">
        <v>388533.98</v>
      </c>
      <c r="H117" s="89">
        <v>392552.9</v>
      </c>
      <c r="I117" s="89">
        <v>2530185.69</v>
      </c>
      <c r="J117" s="89">
        <f t="shared" si="13"/>
        <v>3524400.94</v>
      </c>
      <c r="K117" s="13">
        <f t="shared" si="14"/>
        <v>9211203.0600000005</v>
      </c>
      <c r="L117" s="1"/>
      <c r="M117" s="1"/>
      <c r="N117" s="1"/>
      <c r="O117" s="14"/>
      <c r="Y117" s="1"/>
    </row>
    <row r="118" spans="1:25" x14ac:dyDescent="0.2">
      <c r="A118" s="25" t="s">
        <v>209</v>
      </c>
      <c r="B118" s="10"/>
      <c r="C118" s="11">
        <v>100000</v>
      </c>
      <c r="D118" s="12">
        <f t="shared" si="15"/>
        <v>100000</v>
      </c>
      <c r="E118" s="12"/>
      <c r="F118" s="12"/>
      <c r="G118" s="12"/>
      <c r="H118" s="89"/>
      <c r="I118" s="89">
        <v>39648</v>
      </c>
      <c r="J118" s="89">
        <f t="shared" si="13"/>
        <v>39648</v>
      </c>
      <c r="K118" s="13">
        <f t="shared" si="14"/>
        <v>60352</v>
      </c>
      <c r="L118" s="1"/>
      <c r="M118" s="1"/>
      <c r="N118" s="1"/>
      <c r="O118" s="14"/>
      <c r="Y118" s="1"/>
    </row>
    <row r="119" spans="1:25" x14ac:dyDescent="0.2">
      <c r="A119" s="25" t="s">
        <v>92</v>
      </c>
      <c r="B119" s="10">
        <v>135000</v>
      </c>
      <c r="C119" s="11"/>
      <c r="D119" s="12">
        <f t="shared" si="15"/>
        <v>135000</v>
      </c>
      <c r="E119" s="12"/>
      <c r="F119" s="12"/>
      <c r="G119" s="12">
        <v>156999</v>
      </c>
      <c r="H119" s="89">
        <v>8516.19</v>
      </c>
      <c r="I119" s="89">
        <v>24700.68</v>
      </c>
      <c r="J119" s="89">
        <f t="shared" si="13"/>
        <v>190215.87</v>
      </c>
      <c r="K119" s="13">
        <f t="shared" si="14"/>
        <v>-55215.869999999995</v>
      </c>
      <c r="L119" s="1"/>
      <c r="M119" s="1"/>
      <c r="N119" s="1"/>
      <c r="O119" s="14"/>
      <c r="Y119" s="1"/>
    </row>
    <row r="120" spans="1:25" x14ac:dyDescent="0.2">
      <c r="A120" s="25" t="s">
        <v>196</v>
      </c>
      <c r="B120" s="10">
        <v>10445695</v>
      </c>
      <c r="C120" s="11"/>
      <c r="D120" s="12">
        <f t="shared" si="15"/>
        <v>10445695</v>
      </c>
      <c r="E120" s="12"/>
      <c r="F120" s="12">
        <v>886821.47</v>
      </c>
      <c r="G120" s="12">
        <v>665183.69999999995</v>
      </c>
      <c r="H120" s="89">
        <v>1033756.32</v>
      </c>
      <c r="I120" s="89">
        <v>1323259.1499999999</v>
      </c>
      <c r="J120" s="89">
        <f t="shared" si="13"/>
        <v>3909020.6399999997</v>
      </c>
      <c r="K120" s="13">
        <f t="shared" si="14"/>
        <v>6536674.3600000003</v>
      </c>
      <c r="L120" s="1"/>
      <c r="M120" s="1"/>
      <c r="N120" s="1"/>
      <c r="O120" s="14"/>
      <c r="Y120" s="1"/>
    </row>
    <row r="121" spans="1:25" x14ac:dyDescent="0.2">
      <c r="A121" s="25" t="s">
        <v>93</v>
      </c>
      <c r="B121" s="10">
        <v>4000000</v>
      </c>
      <c r="C121" s="11">
        <v>3000000</v>
      </c>
      <c r="D121" s="12">
        <f t="shared" si="15"/>
        <v>7000000</v>
      </c>
      <c r="E121" s="12"/>
      <c r="F121" s="12"/>
      <c r="G121" s="12">
        <v>2401518.88</v>
      </c>
      <c r="H121" s="89">
        <v>890226.75</v>
      </c>
      <c r="I121" s="89">
        <v>3558993.39</v>
      </c>
      <c r="J121" s="89">
        <f t="shared" si="13"/>
        <v>6850739.0199999996</v>
      </c>
      <c r="K121" s="13">
        <f t="shared" si="14"/>
        <v>149260.98000000045</v>
      </c>
      <c r="L121" s="1"/>
      <c r="M121" s="1"/>
      <c r="N121" s="1"/>
      <c r="O121" s="14"/>
      <c r="Y121" s="1"/>
    </row>
    <row r="122" spans="1:25" x14ac:dyDescent="0.2">
      <c r="A122" s="25" t="s">
        <v>91</v>
      </c>
      <c r="B122" s="10">
        <v>145514616</v>
      </c>
      <c r="C122" s="11">
        <v>-91720225</v>
      </c>
      <c r="D122" s="12">
        <f t="shared" si="15"/>
        <v>53794391</v>
      </c>
      <c r="E122" s="12"/>
      <c r="F122" s="12"/>
      <c r="G122" s="12"/>
      <c r="H122" s="89"/>
      <c r="I122" s="89">
        <v>829630.41</v>
      </c>
      <c r="J122" s="89">
        <f t="shared" si="13"/>
        <v>829630.41</v>
      </c>
      <c r="K122" s="13">
        <f t="shared" si="14"/>
        <v>52964760.590000004</v>
      </c>
      <c r="L122" s="1"/>
      <c r="M122" s="1"/>
      <c r="N122" s="1"/>
      <c r="O122" s="14"/>
      <c r="Y122" s="1"/>
    </row>
    <row r="123" spans="1:25" ht="13.5" thickBot="1" x14ac:dyDescent="0.25">
      <c r="A123" s="25" t="s">
        <v>190</v>
      </c>
      <c r="B123" s="10"/>
      <c r="C123" s="11">
        <v>2900000</v>
      </c>
      <c r="D123" s="12">
        <f t="shared" si="15"/>
        <v>2900000</v>
      </c>
      <c r="E123" s="12"/>
      <c r="F123" s="12"/>
      <c r="G123" s="12"/>
      <c r="H123" s="89"/>
      <c r="I123" s="89"/>
      <c r="J123" s="89">
        <f t="shared" si="13"/>
        <v>0</v>
      </c>
      <c r="K123" s="13">
        <f t="shared" si="14"/>
        <v>2900000</v>
      </c>
      <c r="L123" s="1"/>
      <c r="M123" s="1"/>
      <c r="N123" s="1"/>
      <c r="O123" s="14"/>
      <c r="Y123" s="1"/>
    </row>
    <row r="124" spans="1:25" ht="14.25" thickTop="1" thickBot="1" x14ac:dyDescent="0.25">
      <c r="A124" s="26" t="s">
        <v>94</v>
      </c>
      <c r="B124" s="3">
        <f t="shared" ref="B124:K124" si="16">SUM(B125:B138)</f>
        <v>4203950910</v>
      </c>
      <c r="C124" s="6">
        <f t="shared" si="16"/>
        <v>47200000</v>
      </c>
      <c r="D124" s="3">
        <f t="shared" si="16"/>
        <v>4251150910</v>
      </c>
      <c r="E124" s="3">
        <f t="shared" si="16"/>
        <v>363955781.44000006</v>
      </c>
      <c r="F124" s="3">
        <f t="shared" si="16"/>
        <v>340819893.65999997</v>
      </c>
      <c r="G124" s="3">
        <f t="shared" si="16"/>
        <v>359435265.34000003</v>
      </c>
      <c r="H124" s="3">
        <f t="shared" si="16"/>
        <v>331305542.69999999</v>
      </c>
      <c r="I124" s="3">
        <f t="shared" si="16"/>
        <v>358383709.07000005</v>
      </c>
      <c r="J124" s="3">
        <f t="shared" si="16"/>
        <v>1753900192.21</v>
      </c>
      <c r="K124" s="7">
        <f t="shared" si="16"/>
        <v>2497250717.79</v>
      </c>
      <c r="L124" s="114"/>
      <c r="M124" s="1"/>
      <c r="N124" s="1"/>
      <c r="Y124" s="1"/>
    </row>
    <row r="125" spans="1:25" ht="13.5" thickTop="1" x14ac:dyDescent="0.2">
      <c r="A125" s="19" t="s">
        <v>95</v>
      </c>
      <c r="B125" s="12">
        <v>20187120</v>
      </c>
      <c r="C125" s="11"/>
      <c r="D125" s="12">
        <f t="shared" ref="D125:D138" si="17">+B125+C125</f>
        <v>20187120</v>
      </c>
      <c r="E125" s="12">
        <v>1572383</v>
      </c>
      <c r="F125" s="12">
        <v>1572383</v>
      </c>
      <c r="G125" s="12">
        <v>1572383</v>
      </c>
      <c r="H125" s="89">
        <v>1572383</v>
      </c>
      <c r="I125" s="89">
        <v>1872383</v>
      </c>
      <c r="J125" s="89">
        <f t="shared" ref="J125:J138" si="18">SUM(E125:I125)</f>
        <v>8161915</v>
      </c>
      <c r="K125" s="13">
        <f t="shared" ref="K125:K138" si="19">+D125-J125</f>
        <v>12025205</v>
      </c>
      <c r="L125" s="1"/>
      <c r="M125" s="1"/>
      <c r="N125" s="1"/>
      <c r="Y125" s="1"/>
    </row>
    <row r="126" spans="1:25" x14ac:dyDescent="0.2">
      <c r="A126" s="19" t="s">
        <v>96</v>
      </c>
      <c r="B126" s="12">
        <v>67889075</v>
      </c>
      <c r="C126" s="16"/>
      <c r="D126" s="12">
        <f t="shared" si="17"/>
        <v>67889075</v>
      </c>
      <c r="E126" s="12"/>
      <c r="F126" s="12">
        <v>5438256.2300000004</v>
      </c>
      <c r="G126" s="12">
        <v>10966512.460000001</v>
      </c>
      <c r="H126" s="89">
        <v>5468256.2300000004</v>
      </c>
      <c r="I126" s="89">
        <v>5468256.2300000004</v>
      </c>
      <c r="J126" s="89">
        <f t="shared" si="18"/>
        <v>27341281.150000002</v>
      </c>
      <c r="K126" s="13">
        <f t="shared" si="19"/>
        <v>40547793.849999994</v>
      </c>
      <c r="L126" s="1"/>
      <c r="M126" s="1"/>
      <c r="N126" s="1"/>
      <c r="Y126" s="1"/>
    </row>
    <row r="127" spans="1:25" x14ac:dyDescent="0.2">
      <c r="A127" s="27" t="s">
        <v>97</v>
      </c>
      <c r="B127" s="12">
        <v>36250000</v>
      </c>
      <c r="C127" s="16"/>
      <c r="D127" s="12">
        <f t="shared" si="17"/>
        <v>36250000</v>
      </c>
      <c r="E127" s="12">
        <v>3000000</v>
      </c>
      <c r="F127" s="12">
        <v>3000000</v>
      </c>
      <c r="G127" s="12">
        <v>3000000</v>
      </c>
      <c r="H127" s="89">
        <v>3000000</v>
      </c>
      <c r="I127" s="89">
        <v>3000000</v>
      </c>
      <c r="J127" s="89">
        <f t="shared" si="18"/>
        <v>15000000</v>
      </c>
      <c r="K127" s="13">
        <f t="shared" si="19"/>
        <v>21250000</v>
      </c>
      <c r="L127" s="1"/>
      <c r="M127" s="1"/>
      <c r="N127" s="1"/>
      <c r="Y127" s="1"/>
    </row>
    <row r="128" spans="1:25" x14ac:dyDescent="0.2">
      <c r="A128" s="19" t="s">
        <v>98</v>
      </c>
      <c r="B128" s="12">
        <v>1404653419</v>
      </c>
      <c r="C128" s="11"/>
      <c r="D128" s="12">
        <f t="shared" si="17"/>
        <v>1404653419</v>
      </c>
      <c r="E128" s="12">
        <v>132662779.79000001</v>
      </c>
      <c r="F128" s="12">
        <v>131331030.98</v>
      </c>
      <c r="G128" s="12">
        <v>133247744.40000001</v>
      </c>
      <c r="H128" s="89">
        <v>132306203.13</v>
      </c>
      <c r="I128" s="89">
        <v>132983306.3</v>
      </c>
      <c r="J128" s="89">
        <f t="shared" si="18"/>
        <v>662531064.60000002</v>
      </c>
      <c r="K128" s="13">
        <f t="shared" si="19"/>
        <v>742122354.39999998</v>
      </c>
      <c r="L128" s="1"/>
      <c r="M128" s="1"/>
      <c r="N128" s="1"/>
      <c r="Y128" s="1"/>
    </row>
    <row r="129" spans="1:31" x14ac:dyDescent="0.2">
      <c r="A129" s="19" t="s">
        <v>99</v>
      </c>
      <c r="B129" s="12">
        <v>717890263</v>
      </c>
      <c r="C129" s="11"/>
      <c r="D129" s="12">
        <f t="shared" si="17"/>
        <v>717890263</v>
      </c>
      <c r="E129" s="12">
        <v>31292684.649999999</v>
      </c>
      <c r="F129" s="12">
        <v>47573131.729999997</v>
      </c>
      <c r="G129" s="12">
        <v>55550876.07</v>
      </c>
      <c r="H129" s="89">
        <v>33337165.309999999</v>
      </c>
      <c r="I129" s="89">
        <v>60335217.700000003</v>
      </c>
      <c r="J129" s="89">
        <f t="shared" si="18"/>
        <v>228089075.45999998</v>
      </c>
      <c r="K129" s="13">
        <f t="shared" si="19"/>
        <v>489801187.54000002</v>
      </c>
      <c r="L129" s="1"/>
      <c r="M129" s="1"/>
      <c r="N129" s="1"/>
      <c r="Y129" s="1"/>
    </row>
    <row r="130" spans="1:31" x14ac:dyDescent="0.2">
      <c r="A130" s="19" t="s">
        <v>100</v>
      </c>
      <c r="B130" s="12">
        <v>66586131</v>
      </c>
      <c r="C130" s="11"/>
      <c r="D130" s="12">
        <f t="shared" si="17"/>
        <v>66586131</v>
      </c>
      <c r="E130" s="12"/>
      <c r="F130" s="12">
        <v>3327097.72</v>
      </c>
      <c r="G130" s="12">
        <v>6519755.4100000001</v>
      </c>
      <c r="H130" s="89">
        <v>7043541.0300000003</v>
      </c>
      <c r="I130" s="89">
        <v>6146551.8399999999</v>
      </c>
      <c r="J130" s="89">
        <f t="shared" si="18"/>
        <v>23036946</v>
      </c>
      <c r="K130" s="13">
        <f t="shared" si="19"/>
        <v>43549185</v>
      </c>
      <c r="L130" s="1"/>
      <c r="M130" s="1"/>
      <c r="N130" s="1"/>
      <c r="Y130" s="1"/>
    </row>
    <row r="131" spans="1:31" x14ac:dyDescent="0.2">
      <c r="A131" s="19" t="s">
        <v>101</v>
      </c>
      <c r="B131" s="12">
        <v>25546724</v>
      </c>
      <c r="C131" s="11">
        <v>47200000</v>
      </c>
      <c r="D131" s="12">
        <f t="shared" si="17"/>
        <v>72746724</v>
      </c>
      <c r="E131" s="12">
        <v>46850000</v>
      </c>
      <c r="F131" s="12"/>
      <c r="G131" s="12"/>
      <c r="H131" s="89"/>
      <c r="I131" s="89"/>
      <c r="J131" s="89">
        <f t="shared" si="18"/>
        <v>46850000</v>
      </c>
      <c r="K131" s="13">
        <f t="shared" si="19"/>
        <v>25896724</v>
      </c>
      <c r="L131" s="1"/>
      <c r="M131" s="1"/>
      <c r="N131" s="1"/>
      <c r="Y131" s="1"/>
    </row>
    <row r="132" spans="1:31" x14ac:dyDescent="0.2">
      <c r="A132" s="19" t="s">
        <v>102</v>
      </c>
      <c r="B132" s="12">
        <v>16891776</v>
      </c>
      <c r="C132" s="11"/>
      <c r="D132" s="12">
        <f t="shared" si="17"/>
        <v>16891776</v>
      </c>
      <c r="E132" s="12">
        <v>312990</v>
      </c>
      <c r="F132" s="12">
        <v>312990</v>
      </c>
      <c r="G132" s="12">
        <v>312990</v>
      </c>
      <c r="H132" s="89">
        <v>312990</v>
      </c>
      <c r="I132" s="89">
        <v>312990</v>
      </c>
      <c r="J132" s="89">
        <f t="shared" si="18"/>
        <v>1564950</v>
      </c>
      <c r="K132" s="13">
        <f t="shared" si="19"/>
        <v>15326826</v>
      </c>
      <c r="L132" s="1"/>
      <c r="M132" s="1"/>
      <c r="N132" s="1"/>
      <c r="Y132" s="1"/>
    </row>
    <row r="133" spans="1:31" x14ac:dyDescent="0.2">
      <c r="A133" s="19" t="s">
        <v>103</v>
      </c>
      <c r="B133" s="12">
        <v>14271513</v>
      </c>
      <c r="C133" s="11"/>
      <c r="D133" s="12">
        <f t="shared" si="17"/>
        <v>14271513</v>
      </c>
      <c r="E133" s="12">
        <v>1666928</v>
      </c>
      <c r="F133" s="12">
        <v>1666928</v>
      </c>
      <c r="G133" s="12">
        <v>1666928</v>
      </c>
      <c r="H133" s="89">
        <v>1666928</v>
      </c>
      <c r="I133" s="89">
        <v>1666928</v>
      </c>
      <c r="J133" s="89">
        <f t="shared" si="18"/>
        <v>8334640</v>
      </c>
      <c r="K133" s="13">
        <f t="shared" si="19"/>
        <v>5936873</v>
      </c>
      <c r="L133" s="1"/>
      <c r="M133" s="1"/>
      <c r="N133" s="1"/>
      <c r="Y133" s="1"/>
    </row>
    <row r="134" spans="1:31" x14ac:dyDescent="0.2">
      <c r="A134" s="19" t="s">
        <v>104</v>
      </c>
      <c r="B134" s="12">
        <v>497622447</v>
      </c>
      <c r="C134" s="16"/>
      <c r="D134" s="12">
        <f t="shared" si="17"/>
        <v>497622447</v>
      </c>
      <c r="E134" s="12">
        <v>48326297</v>
      </c>
      <c r="F134" s="12">
        <v>48326297</v>
      </c>
      <c r="G134" s="12">
        <v>48326297</v>
      </c>
      <c r="H134" s="89">
        <v>48326297</v>
      </c>
      <c r="I134" s="89">
        <v>48326297</v>
      </c>
      <c r="J134" s="89">
        <f t="shared" si="18"/>
        <v>241631485</v>
      </c>
      <c r="K134" s="13">
        <f t="shared" si="19"/>
        <v>255990962</v>
      </c>
      <c r="L134" s="1"/>
      <c r="M134" s="1"/>
      <c r="N134" s="1"/>
      <c r="Y134" s="1"/>
    </row>
    <row r="135" spans="1:31" x14ac:dyDescent="0.2">
      <c r="A135" s="19" t="s">
        <v>105</v>
      </c>
      <c r="B135" s="12">
        <v>594354289</v>
      </c>
      <c r="C135" s="16"/>
      <c r="D135" s="12">
        <f t="shared" si="17"/>
        <v>594354289</v>
      </c>
      <c r="E135" s="12">
        <v>37716913</v>
      </c>
      <c r="F135" s="12">
        <v>37716973</v>
      </c>
      <c r="G135" s="12">
        <v>37716973</v>
      </c>
      <c r="H135" s="89">
        <v>37716973</v>
      </c>
      <c r="I135" s="89">
        <v>37716973</v>
      </c>
      <c r="J135" s="89">
        <f t="shared" si="18"/>
        <v>188584805</v>
      </c>
      <c r="K135" s="13">
        <f t="shared" si="19"/>
        <v>405769484</v>
      </c>
      <c r="L135" s="1"/>
      <c r="M135" s="1"/>
      <c r="N135" s="1"/>
      <c r="Y135" s="1"/>
    </row>
    <row r="136" spans="1:31" x14ac:dyDescent="0.2">
      <c r="A136" s="19" t="s">
        <v>106</v>
      </c>
      <c r="B136" s="12">
        <v>183956253</v>
      </c>
      <c r="C136" s="16"/>
      <c r="D136" s="12">
        <f t="shared" si="17"/>
        <v>183956253</v>
      </c>
      <c r="E136" s="12">
        <v>14150481</v>
      </c>
      <c r="F136" s="12">
        <v>14150481</v>
      </c>
      <c r="G136" s="12">
        <v>14150481</v>
      </c>
      <c r="H136" s="89">
        <v>14150481</v>
      </c>
      <c r="I136" s="89">
        <v>14150481</v>
      </c>
      <c r="J136" s="89">
        <f t="shared" si="18"/>
        <v>70752405</v>
      </c>
      <c r="K136" s="13">
        <f t="shared" si="19"/>
        <v>113203848</v>
      </c>
      <c r="L136" s="1"/>
      <c r="M136" s="1"/>
      <c r="N136" s="1"/>
      <c r="Y136" s="1"/>
    </row>
    <row r="137" spans="1:31" x14ac:dyDescent="0.2">
      <c r="A137" s="29" t="s">
        <v>107</v>
      </c>
      <c r="B137" s="12">
        <v>406851900</v>
      </c>
      <c r="C137" s="11"/>
      <c r="D137" s="12">
        <f t="shared" si="17"/>
        <v>406851900</v>
      </c>
      <c r="E137" s="12">
        <v>33904325</v>
      </c>
      <c r="F137" s="12">
        <v>33904325</v>
      </c>
      <c r="G137" s="12">
        <v>33904325</v>
      </c>
      <c r="H137" s="89">
        <v>33904325</v>
      </c>
      <c r="I137" s="89">
        <v>33904325</v>
      </c>
      <c r="J137" s="89">
        <f t="shared" si="18"/>
        <v>169521625</v>
      </c>
      <c r="K137" s="13">
        <f t="shared" si="19"/>
        <v>237330275</v>
      </c>
      <c r="L137" s="1"/>
      <c r="M137" s="1"/>
      <c r="N137" s="1"/>
      <c r="Y137" s="1"/>
    </row>
    <row r="138" spans="1:31" ht="13.5" thickBot="1" x14ac:dyDescent="0.25">
      <c r="A138" s="29" t="s">
        <v>108</v>
      </c>
      <c r="B138" s="12">
        <v>151000000</v>
      </c>
      <c r="C138" s="21"/>
      <c r="D138" s="12">
        <f t="shared" si="17"/>
        <v>151000000</v>
      </c>
      <c r="E138" s="12">
        <v>12500000</v>
      </c>
      <c r="F138" s="12">
        <v>12500000</v>
      </c>
      <c r="G138" s="12">
        <v>12500000</v>
      </c>
      <c r="H138" s="89">
        <v>12500000</v>
      </c>
      <c r="I138" s="89">
        <v>12500000</v>
      </c>
      <c r="J138" s="89">
        <f t="shared" si="18"/>
        <v>62500000</v>
      </c>
      <c r="K138" s="13">
        <f t="shared" si="19"/>
        <v>88500000</v>
      </c>
      <c r="L138" s="1"/>
      <c r="M138" s="1"/>
      <c r="N138" s="1"/>
      <c r="Y138" s="1"/>
    </row>
    <row r="139" spans="1:31" ht="14.25" thickTop="1" thickBot="1" x14ac:dyDescent="0.25">
      <c r="A139" s="30" t="s">
        <v>109</v>
      </c>
      <c r="B139" s="31">
        <f t="shared" ref="B139:K139" si="20">+B140+B144</f>
        <v>2496261494</v>
      </c>
      <c r="C139" s="32">
        <f t="shared" si="20"/>
        <v>48650224.979999997</v>
      </c>
      <c r="D139" s="31">
        <f t="shared" si="20"/>
        <v>2544911718.98</v>
      </c>
      <c r="E139" s="31">
        <f t="shared" si="20"/>
        <v>15018662.4</v>
      </c>
      <c r="F139" s="31">
        <f t="shared" si="20"/>
        <v>192625010.57999998</v>
      </c>
      <c r="G139" s="31">
        <f t="shared" si="20"/>
        <v>206440359.09999999</v>
      </c>
      <c r="H139" s="31">
        <f t="shared" ref="H139" si="21">+H140+H144</f>
        <v>247365872.01999998</v>
      </c>
      <c r="I139" s="31">
        <f t="shared" ref="I139" si="22">+I140+I144</f>
        <v>309780574.99000001</v>
      </c>
      <c r="J139" s="31">
        <f t="shared" si="20"/>
        <v>971230479.09000003</v>
      </c>
      <c r="K139" s="33">
        <f t="shared" si="20"/>
        <v>1573681239.8900001</v>
      </c>
      <c r="L139" s="1"/>
      <c r="M139" s="1"/>
      <c r="N139" s="1"/>
      <c r="AE139" s="1"/>
    </row>
    <row r="140" spans="1:31" ht="14.25" thickTop="1" thickBot="1" x14ac:dyDescent="0.25">
      <c r="A140" s="34" t="s">
        <v>110</v>
      </c>
      <c r="B140" s="35">
        <f t="shared" ref="B140:K140" si="23">SUM(B141:B143)</f>
        <v>2006734262</v>
      </c>
      <c r="C140" s="36">
        <f t="shared" si="23"/>
        <v>0</v>
      </c>
      <c r="D140" s="35">
        <f t="shared" si="23"/>
        <v>2006734262</v>
      </c>
      <c r="E140" s="35">
        <f t="shared" si="23"/>
        <v>0</v>
      </c>
      <c r="F140" s="35">
        <f t="shared" si="23"/>
        <v>166666666</v>
      </c>
      <c r="G140" s="35">
        <f t="shared" si="23"/>
        <v>166666666</v>
      </c>
      <c r="H140" s="35">
        <f t="shared" ref="H140" si="24">SUM(H141:H143)</f>
        <v>166666666</v>
      </c>
      <c r="I140" s="35">
        <f t="shared" ref="I140" si="25">SUM(I141:I143)</f>
        <v>249999999</v>
      </c>
      <c r="J140" s="35">
        <f t="shared" si="23"/>
        <v>749999997</v>
      </c>
      <c r="K140" s="37">
        <f t="shared" si="23"/>
        <v>1256734265</v>
      </c>
      <c r="L140" s="1"/>
      <c r="M140" s="1"/>
      <c r="N140" s="1"/>
      <c r="AE140" s="1"/>
    </row>
    <row r="141" spans="1:31" x14ac:dyDescent="0.2">
      <c r="A141" s="38" t="s">
        <v>111</v>
      </c>
      <c r="B141" s="12">
        <v>6734262</v>
      </c>
      <c r="C141" s="21"/>
      <c r="D141" s="12">
        <f t="shared" ref="D141:D143" si="26">+B141+C141</f>
        <v>6734262</v>
      </c>
      <c r="E141" s="12"/>
      <c r="F141" s="12"/>
      <c r="G141" s="12"/>
      <c r="H141" s="89"/>
      <c r="I141" s="89"/>
      <c r="J141" s="89">
        <f t="shared" ref="J141:J143" si="27">SUM(E141:I141)</f>
        <v>0</v>
      </c>
      <c r="K141" s="13">
        <f t="shared" ref="K141:K143" si="28">+D141-J141</f>
        <v>6734262</v>
      </c>
      <c r="L141" s="1"/>
      <c r="M141" s="1"/>
      <c r="N141" s="1"/>
      <c r="AE141" s="1"/>
    </row>
    <row r="142" spans="1:31" x14ac:dyDescent="0.2">
      <c r="A142" s="38" t="s">
        <v>162</v>
      </c>
      <c r="B142" s="12">
        <v>1000000000</v>
      </c>
      <c r="C142" s="21"/>
      <c r="D142" s="12">
        <f t="shared" si="26"/>
        <v>1000000000</v>
      </c>
      <c r="E142" s="12"/>
      <c r="F142" s="12">
        <v>83333333</v>
      </c>
      <c r="G142" s="12">
        <v>83333333</v>
      </c>
      <c r="H142" s="89">
        <v>83333333</v>
      </c>
      <c r="I142" s="89">
        <v>83333333</v>
      </c>
      <c r="J142" s="89">
        <f t="shared" si="27"/>
        <v>333333332</v>
      </c>
      <c r="K142" s="13">
        <f t="shared" si="28"/>
        <v>666666668</v>
      </c>
      <c r="L142" s="1"/>
      <c r="M142" s="1"/>
      <c r="N142" s="1"/>
      <c r="AE142" s="1"/>
    </row>
    <row r="143" spans="1:31" ht="13.5" thickBot="1" x14ac:dyDescent="0.25">
      <c r="A143" s="38" t="s">
        <v>112</v>
      </c>
      <c r="B143" s="12">
        <v>1000000000</v>
      </c>
      <c r="C143" s="21"/>
      <c r="D143" s="12">
        <f t="shared" si="26"/>
        <v>1000000000</v>
      </c>
      <c r="E143" s="12"/>
      <c r="F143" s="12">
        <v>83333333</v>
      </c>
      <c r="G143" s="12">
        <v>83333333</v>
      </c>
      <c r="H143" s="89">
        <v>83333333</v>
      </c>
      <c r="I143" s="89">
        <v>166666666</v>
      </c>
      <c r="J143" s="89">
        <f t="shared" si="27"/>
        <v>416666665</v>
      </c>
      <c r="K143" s="13">
        <f t="shared" si="28"/>
        <v>583333335</v>
      </c>
      <c r="L143" s="1"/>
      <c r="M143" s="1"/>
      <c r="N143" s="1"/>
      <c r="AE143" s="1"/>
    </row>
    <row r="144" spans="1:31" ht="14.25" thickTop="1" thickBot="1" x14ac:dyDescent="0.25">
      <c r="A144" s="39" t="s">
        <v>113</v>
      </c>
      <c r="B144" s="35">
        <f t="shared" ref="B144:K144" si="29">SUM(B145:B172)</f>
        <v>489527232</v>
      </c>
      <c r="C144" s="35">
        <f t="shared" si="29"/>
        <v>48650224.979999997</v>
      </c>
      <c r="D144" s="35">
        <f t="shared" si="29"/>
        <v>538177456.98000002</v>
      </c>
      <c r="E144" s="35">
        <f t="shared" si="29"/>
        <v>15018662.4</v>
      </c>
      <c r="F144" s="35">
        <f t="shared" si="29"/>
        <v>25958344.579999998</v>
      </c>
      <c r="G144" s="35">
        <f t="shared" si="29"/>
        <v>39773693.099999994</v>
      </c>
      <c r="H144" s="35">
        <f t="shared" si="29"/>
        <v>80699206.019999996</v>
      </c>
      <c r="I144" s="35">
        <f t="shared" si="29"/>
        <v>59780575.990000002</v>
      </c>
      <c r="J144" s="35">
        <f t="shared" si="29"/>
        <v>221230482.09000003</v>
      </c>
      <c r="K144" s="37">
        <f t="shared" si="29"/>
        <v>316946974.89000005</v>
      </c>
      <c r="L144" s="114"/>
      <c r="M144" s="1"/>
      <c r="N144" s="1"/>
      <c r="Y144" s="1"/>
    </row>
    <row r="145" spans="1:25" x14ac:dyDescent="0.2">
      <c r="A145" s="40" t="s">
        <v>114</v>
      </c>
      <c r="B145" s="10">
        <v>2227120</v>
      </c>
      <c r="C145" s="11">
        <v>2000000</v>
      </c>
      <c r="D145" s="12">
        <f t="shared" ref="D145:D172" si="30">+B145+C145</f>
        <v>4227120</v>
      </c>
      <c r="E145" s="41"/>
      <c r="F145" s="10">
        <v>364369.84</v>
      </c>
      <c r="G145" s="10">
        <v>447096.72</v>
      </c>
      <c r="H145" s="115">
        <v>1091235.8400000001</v>
      </c>
      <c r="I145" s="115">
        <v>1764091.73</v>
      </c>
      <c r="J145" s="89">
        <f t="shared" ref="J145:J172" si="31">SUM(E145:I145)</f>
        <v>3666794.13</v>
      </c>
      <c r="K145" s="13">
        <f t="shared" ref="K145:K172" si="32">+D145-J145</f>
        <v>560325.87000000011</v>
      </c>
      <c r="L145" s="1"/>
      <c r="M145" s="1"/>
      <c r="N145" s="1"/>
      <c r="Y145" s="1"/>
    </row>
    <row r="146" spans="1:25" x14ac:dyDescent="0.2">
      <c r="A146" s="43" t="s">
        <v>115</v>
      </c>
      <c r="B146" s="10">
        <v>2000000</v>
      </c>
      <c r="C146" s="11">
        <v>3574725</v>
      </c>
      <c r="D146" s="12">
        <f t="shared" si="30"/>
        <v>5574725</v>
      </c>
      <c r="E146" s="41"/>
      <c r="F146" s="10">
        <v>523712.74</v>
      </c>
      <c r="G146" s="10">
        <v>892944.52</v>
      </c>
      <c r="H146" s="115">
        <v>3713253.52</v>
      </c>
      <c r="I146" s="115">
        <v>1193483.74</v>
      </c>
      <c r="J146" s="89">
        <f t="shared" si="31"/>
        <v>6323394.5200000005</v>
      </c>
      <c r="K146" s="13">
        <f t="shared" si="32"/>
        <v>-748669.52000000048</v>
      </c>
      <c r="L146" s="1"/>
      <c r="M146" s="1"/>
      <c r="N146" s="1"/>
      <c r="Y146" s="1"/>
    </row>
    <row r="147" spans="1:25" x14ac:dyDescent="0.2">
      <c r="A147" s="19" t="s">
        <v>116</v>
      </c>
      <c r="B147" s="10">
        <v>4300000</v>
      </c>
      <c r="C147" s="44"/>
      <c r="D147" s="12">
        <f t="shared" si="30"/>
        <v>4300000</v>
      </c>
      <c r="E147" s="41"/>
      <c r="F147" s="10">
        <v>1306667.1000000001</v>
      </c>
      <c r="G147" s="10">
        <v>1117028.7</v>
      </c>
      <c r="H147" s="115">
        <v>-723681.68</v>
      </c>
      <c r="I147" s="115">
        <v>1165064.31</v>
      </c>
      <c r="J147" s="89">
        <f t="shared" si="31"/>
        <v>2865078.4299999997</v>
      </c>
      <c r="K147" s="13">
        <f t="shared" si="32"/>
        <v>1434921.5700000003</v>
      </c>
      <c r="L147" s="1"/>
      <c r="M147" s="1"/>
      <c r="N147" s="1"/>
      <c r="Y147" s="1"/>
    </row>
    <row r="148" spans="1:25" x14ac:dyDescent="0.2">
      <c r="A148" s="19" t="s">
        <v>117</v>
      </c>
      <c r="B148" s="10">
        <v>1065000</v>
      </c>
      <c r="C148" s="44">
        <v>100000</v>
      </c>
      <c r="D148" s="12">
        <f t="shared" si="30"/>
        <v>1165000</v>
      </c>
      <c r="E148" s="41"/>
      <c r="F148" s="10"/>
      <c r="G148" s="10">
        <v>441036</v>
      </c>
      <c r="H148" s="115">
        <v>48295</v>
      </c>
      <c r="I148" s="115">
        <v>82170.289999999994</v>
      </c>
      <c r="J148" s="89">
        <f t="shared" si="31"/>
        <v>571501.29</v>
      </c>
      <c r="K148" s="13">
        <f t="shared" si="32"/>
        <v>593498.71</v>
      </c>
      <c r="L148" s="1"/>
      <c r="M148" s="1"/>
      <c r="N148" s="1"/>
      <c r="Y148" s="1"/>
    </row>
    <row r="149" spans="1:25" x14ac:dyDescent="0.2">
      <c r="A149" s="19" t="s">
        <v>201</v>
      </c>
      <c r="B149" s="10">
        <v>920000</v>
      </c>
      <c r="C149" s="44"/>
      <c r="D149" s="12">
        <f t="shared" si="30"/>
        <v>920000</v>
      </c>
      <c r="E149" s="41"/>
      <c r="F149" s="10"/>
      <c r="G149" s="10">
        <v>88147.7</v>
      </c>
      <c r="H149" s="115"/>
      <c r="I149" s="115">
        <v>200000</v>
      </c>
      <c r="J149" s="89">
        <f t="shared" si="31"/>
        <v>288147.7</v>
      </c>
      <c r="K149" s="13">
        <f t="shared" si="32"/>
        <v>631852.30000000005</v>
      </c>
      <c r="L149" s="1"/>
      <c r="M149" s="1"/>
      <c r="N149" s="1"/>
      <c r="Y149" s="1"/>
    </row>
    <row r="150" spans="1:25" x14ac:dyDescent="0.2">
      <c r="A150" s="19" t="s">
        <v>202</v>
      </c>
      <c r="B150" s="10"/>
      <c r="C150" s="44">
        <v>1000000</v>
      </c>
      <c r="D150" s="12">
        <f t="shared" si="30"/>
        <v>1000000</v>
      </c>
      <c r="E150" s="41"/>
      <c r="F150" s="10"/>
      <c r="G150" s="10">
        <v>973500</v>
      </c>
      <c r="H150" s="115"/>
      <c r="I150" s="115"/>
      <c r="J150" s="89">
        <f t="shared" si="31"/>
        <v>973500</v>
      </c>
      <c r="K150" s="13">
        <f t="shared" si="32"/>
        <v>26500</v>
      </c>
      <c r="L150" s="1"/>
      <c r="M150" s="1"/>
      <c r="N150" s="1"/>
      <c r="Y150" s="1"/>
    </row>
    <row r="151" spans="1:25" x14ac:dyDescent="0.2">
      <c r="A151" s="19" t="s">
        <v>192</v>
      </c>
      <c r="B151" s="10"/>
      <c r="C151" s="44">
        <v>3000000</v>
      </c>
      <c r="D151" s="12">
        <f t="shared" si="30"/>
        <v>3000000</v>
      </c>
      <c r="E151" s="41"/>
      <c r="F151" s="10"/>
      <c r="G151" s="10"/>
      <c r="H151" s="115"/>
      <c r="I151" s="115"/>
      <c r="J151" s="89">
        <f t="shared" si="31"/>
        <v>0</v>
      </c>
      <c r="K151" s="13">
        <f t="shared" si="32"/>
        <v>3000000</v>
      </c>
      <c r="L151" s="1"/>
      <c r="M151" s="1"/>
      <c r="N151" s="1"/>
      <c r="Y151" s="1"/>
    </row>
    <row r="152" spans="1:25" x14ac:dyDescent="0.2">
      <c r="A152" s="19" t="s">
        <v>118</v>
      </c>
      <c r="B152" s="10">
        <v>33834102</v>
      </c>
      <c r="C152" s="44"/>
      <c r="D152" s="12">
        <f t="shared" si="30"/>
        <v>33834102</v>
      </c>
      <c r="E152" s="41"/>
      <c r="F152" s="10">
        <v>3181115</v>
      </c>
      <c r="G152" s="10">
        <v>9423800</v>
      </c>
      <c r="H152" s="115"/>
      <c r="I152" s="115">
        <v>4570382.97</v>
      </c>
      <c r="J152" s="89">
        <f t="shared" si="31"/>
        <v>17175297.969999999</v>
      </c>
      <c r="K152" s="13">
        <f t="shared" si="32"/>
        <v>16658804.030000001</v>
      </c>
      <c r="L152" s="1"/>
      <c r="M152" s="1"/>
      <c r="N152" s="1"/>
      <c r="Y152" s="1"/>
    </row>
    <row r="153" spans="1:25" x14ac:dyDescent="0.2">
      <c r="A153" s="19" t="s">
        <v>186</v>
      </c>
      <c r="B153" s="10"/>
      <c r="C153" s="44">
        <v>580000</v>
      </c>
      <c r="D153" s="12">
        <f t="shared" si="30"/>
        <v>580000</v>
      </c>
      <c r="E153" s="41"/>
      <c r="F153" s="10">
        <v>376000</v>
      </c>
      <c r="G153" s="10">
        <v>63661</v>
      </c>
      <c r="H153" s="115"/>
      <c r="I153" s="115">
        <v>35522.910000000003</v>
      </c>
      <c r="J153" s="89">
        <f t="shared" si="31"/>
        <v>475183.91000000003</v>
      </c>
      <c r="K153" s="13">
        <f t="shared" si="32"/>
        <v>104816.08999999997</v>
      </c>
      <c r="L153" s="1"/>
      <c r="M153" s="1"/>
      <c r="N153" s="1"/>
      <c r="Y153" s="1"/>
    </row>
    <row r="154" spans="1:25" x14ac:dyDescent="0.2">
      <c r="A154" s="19" t="s">
        <v>172</v>
      </c>
      <c r="B154" s="10">
        <v>200000</v>
      </c>
      <c r="C154" s="44"/>
      <c r="D154" s="12">
        <f t="shared" si="30"/>
        <v>200000</v>
      </c>
      <c r="E154" s="41"/>
      <c r="F154" s="10"/>
      <c r="G154" s="10">
        <v>1381065.7</v>
      </c>
      <c r="H154" s="115"/>
      <c r="I154" s="115"/>
      <c r="J154" s="89">
        <f t="shared" si="31"/>
        <v>1381065.7</v>
      </c>
      <c r="K154" s="13">
        <f t="shared" si="32"/>
        <v>-1181065.7</v>
      </c>
      <c r="L154" s="1"/>
      <c r="M154" s="1"/>
      <c r="N154" s="1"/>
      <c r="Y154" s="1"/>
    </row>
    <row r="155" spans="1:25" x14ac:dyDescent="0.2">
      <c r="A155" s="19" t="s">
        <v>119</v>
      </c>
      <c r="B155" s="10">
        <v>5165899</v>
      </c>
      <c r="C155" s="44"/>
      <c r="D155" s="12">
        <f t="shared" si="30"/>
        <v>5165899</v>
      </c>
      <c r="E155" s="41"/>
      <c r="F155" s="10"/>
      <c r="G155" s="10">
        <v>49350</v>
      </c>
      <c r="H155" s="115"/>
      <c r="I155" s="115">
        <v>2471670.2200000002</v>
      </c>
      <c r="J155" s="89">
        <f t="shared" si="31"/>
        <v>2521020.2200000002</v>
      </c>
      <c r="K155" s="13">
        <f t="shared" si="32"/>
        <v>2644878.7799999998</v>
      </c>
      <c r="L155" s="1"/>
      <c r="M155" s="1"/>
      <c r="N155" s="1"/>
      <c r="Y155" s="1"/>
    </row>
    <row r="156" spans="1:25" x14ac:dyDescent="0.2">
      <c r="A156" s="19" t="s">
        <v>120</v>
      </c>
      <c r="B156" s="10">
        <v>40244466</v>
      </c>
      <c r="C156" s="45">
        <v>-14000000</v>
      </c>
      <c r="D156" s="12">
        <f t="shared" si="30"/>
        <v>26244466</v>
      </c>
      <c r="E156" s="41"/>
      <c r="F156" s="10">
        <v>1062500</v>
      </c>
      <c r="G156" s="10">
        <v>14061600</v>
      </c>
      <c r="H156" s="115"/>
      <c r="I156" s="115">
        <v>2655480</v>
      </c>
      <c r="J156" s="89">
        <f t="shared" si="31"/>
        <v>17779580</v>
      </c>
      <c r="K156" s="13">
        <f t="shared" si="32"/>
        <v>8464886</v>
      </c>
      <c r="L156" s="1"/>
      <c r="M156" s="1"/>
      <c r="N156" s="1"/>
      <c r="Y156" s="1"/>
    </row>
    <row r="157" spans="1:25" x14ac:dyDescent="0.2">
      <c r="A157" s="19" t="s">
        <v>121</v>
      </c>
      <c r="B157" s="10">
        <v>13826980</v>
      </c>
      <c r="C157" s="45">
        <v>52499999.979999997</v>
      </c>
      <c r="D157" s="12">
        <f t="shared" si="30"/>
        <v>66326979.979999997</v>
      </c>
      <c r="E157" s="41"/>
      <c r="F157" s="10">
        <v>16696052</v>
      </c>
      <c r="G157" s="10">
        <v>31784.48</v>
      </c>
      <c r="H157" s="115">
        <v>19000000</v>
      </c>
      <c r="I157" s="115">
        <v>33432086</v>
      </c>
      <c r="J157" s="89">
        <f t="shared" si="31"/>
        <v>69159922.480000004</v>
      </c>
      <c r="K157" s="13">
        <f t="shared" si="32"/>
        <v>-2832942.5000000075</v>
      </c>
      <c r="L157" s="1"/>
      <c r="M157" s="1"/>
      <c r="N157" s="1"/>
      <c r="Y157" s="1"/>
    </row>
    <row r="158" spans="1:25" x14ac:dyDescent="0.2">
      <c r="A158" s="19" t="s">
        <v>122</v>
      </c>
      <c r="B158" s="10">
        <v>500000</v>
      </c>
      <c r="C158" s="45"/>
      <c r="D158" s="12">
        <f t="shared" si="30"/>
        <v>500000</v>
      </c>
      <c r="E158" s="41"/>
      <c r="F158" s="10">
        <v>10313.200000000001</v>
      </c>
      <c r="G158" s="10">
        <v>1596821.88</v>
      </c>
      <c r="H158" s="115">
        <v>-1596821.88</v>
      </c>
      <c r="I158" s="115"/>
      <c r="J158" s="89">
        <f t="shared" si="31"/>
        <v>10313.199999999953</v>
      </c>
      <c r="K158" s="13">
        <f t="shared" si="32"/>
        <v>489686.80000000005</v>
      </c>
      <c r="L158" s="1"/>
      <c r="M158" s="1"/>
      <c r="N158" s="1"/>
      <c r="Y158" s="1"/>
    </row>
    <row r="159" spans="1:25" x14ac:dyDescent="0.2">
      <c r="A159" s="19" t="s">
        <v>123</v>
      </c>
      <c r="B159" s="10">
        <v>1500000</v>
      </c>
      <c r="C159" s="45"/>
      <c r="D159" s="12">
        <f t="shared" si="30"/>
        <v>1500000</v>
      </c>
      <c r="E159" s="10">
        <v>1743662.4</v>
      </c>
      <c r="F159" s="41"/>
      <c r="G159" s="10">
        <v>1823100</v>
      </c>
      <c r="H159" s="115">
        <v>1127110.28</v>
      </c>
      <c r="I159" s="115">
        <v>222852.18</v>
      </c>
      <c r="J159" s="89">
        <f t="shared" si="31"/>
        <v>4916724.8599999994</v>
      </c>
      <c r="K159" s="13">
        <f t="shared" si="32"/>
        <v>-3416724.8599999994</v>
      </c>
      <c r="L159" s="1"/>
      <c r="M159" s="1"/>
      <c r="N159" s="1"/>
      <c r="Y159" s="1"/>
    </row>
    <row r="160" spans="1:25" x14ac:dyDescent="0.2">
      <c r="A160" s="19" t="s">
        <v>171</v>
      </c>
      <c r="B160" s="10">
        <v>8169623</v>
      </c>
      <c r="C160" s="45"/>
      <c r="D160" s="12">
        <f t="shared" si="30"/>
        <v>8169623</v>
      </c>
      <c r="E160" s="12"/>
      <c r="F160" s="12"/>
      <c r="G160" s="12">
        <v>130036</v>
      </c>
      <c r="H160" s="89"/>
      <c r="I160" s="89">
        <v>180117.56</v>
      </c>
      <c r="J160" s="89">
        <f t="shared" si="31"/>
        <v>310153.56</v>
      </c>
      <c r="K160" s="13">
        <f t="shared" si="32"/>
        <v>7859469.4400000004</v>
      </c>
      <c r="L160" s="1"/>
      <c r="M160" s="1"/>
      <c r="N160" s="1"/>
      <c r="Y160" s="1"/>
    </row>
    <row r="161" spans="1:25" x14ac:dyDescent="0.2">
      <c r="A161" s="19" t="s">
        <v>173</v>
      </c>
      <c r="B161" s="10">
        <v>3000000</v>
      </c>
      <c r="C161" s="45"/>
      <c r="D161" s="12">
        <f t="shared" si="30"/>
        <v>3000000</v>
      </c>
      <c r="E161" s="12"/>
      <c r="F161" s="12">
        <v>3422</v>
      </c>
      <c r="G161" s="12"/>
      <c r="H161" s="89">
        <v>1509024.36</v>
      </c>
      <c r="I161" s="89">
        <v>1350000</v>
      </c>
      <c r="J161" s="89">
        <f t="shared" si="31"/>
        <v>2862446.3600000003</v>
      </c>
      <c r="K161" s="13">
        <f t="shared" si="32"/>
        <v>137553.63999999966</v>
      </c>
      <c r="L161" s="1"/>
      <c r="M161" s="1"/>
      <c r="N161" s="1"/>
      <c r="Y161" s="1"/>
    </row>
    <row r="162" spans="1:25" x14ac:dyDescent="0.2">
      <c r="A162" s="19" t="s">
        <v>208</v>
      </c>
      <c r="B162" s="10"/>
      <c r="C162" s="45">
        <v>100000</v>
      </c>
      <c r="D162" s="12">
        <f t="shared" si="30"/>
        <v>100000</v>
      </c>
      <c r="E162" s="12"/>
      <c r="F162" s="12"/>
      <c r="G162" s="12">
        <v>77000</v>
      </c>
      <c r="H162" s="89"/>
      <c r="I162" s="89">
        <v>21964.97</v>
      </c>
      <c r="J162" s="89">
        <f t="shared" si="31"/>
        <v>98964.97</v>
      </c>
      <c r="K162" s="13">
        <f t="shared" si="32"/>
        <v>1035.0299999999988</v>
      </c>
      <c r="L162" s="1"/>
      <c r="M162" s="1"/>
      <c r="N162" s="1"/>
      <c r="Y162" s="1"/>
    </row>
    <row r="163" spans="1:25" x14ac:dyDescent="0.2">
      <c r="A163" s="19" t="s">
        <v>174</v>
      </c>
      <c r="B163" s="10">
        <v>180000</v>
      </c>
      <c r="C163" s="45">
        <v>100000</v>
      </c>
      <c r="D163" s="12">
        <f t="shared" si="30"/>
        <v>280000</v>
      </c>
      <c r="E163" s="12"/>
      <c r="F163" s="12"/>
      <c r="G163" s="12"/>
      <c r="H163" s="89"/>
      <c r="I163" s="89">
        <v>97999</v>
      </c>
      <c r="J163" s="89">
        <f t="shared" si="31"/>
        <v>97999</v>
      </c>
      <c r="K163" s="13">
        <f t="shared" si="32"/>
        <v>182001</v>
      </c>
      <c r="L163" s="1"/>
      <c r="M163" s="1"/>
      <c r="N163" s="1"/>
      <c r="Y163" s="1"/>
    </row>
    <row r="164" spans="1:25" x14ac:dyDescent="0.2">
      <c r="A164" s="19" t="s">
        <v>124</v>
      </c>
      <c r="B164" s="10">
        <v>9000000</v>
      </c>
      <c r="C164" s="46">
        <v>-840000</v>
      </c>
      <c r="D164" s="12">
        <f t="shared" si="30"/>
        <v>8160000</v>
      </c>
      <c r="E164" s="10"/>
      <c r="F164" s="10"/>
      <c r="G164" s="10"/>
      <c r="H164" s="115">
        <v>1245482</v>
      </c>
      <c r="I164" s="115">
        <v>2500000</v>
      </c>
      <c r="J164" s="89">
        <f t="shared" si="31"/>
        <v>3745482</v>
      </c>
      <c r="K164" s="13">
        <f t="shared" si="32"/>
        <v>4414518</v>
      </c>
    </row>
    <row r="165" spans="1:25" x14ac:dyDescent="0.2">
      <c r="A165" s="19" t="s">
        <v>206</v>
      </c>
      <c r="B165" s="10"/>
      <c r="C165" s="46">
        <v>1245500</v>
      </c>
      <c r="D165" s="12">
        <f t="shared" si="30"/>
        <v>1245500</v>
      </c>
      <c r="E165" s="10"/>
      <c r="F165" s="10"/>
      <c r="G165" s="10"/>
      <c r="H165" s="115"/>
      <c r="I165" s="115"/>
      <c r="J165" s="89">
        <f t="shared" si="31"/>
        <v>0</v>
      </c>
      <c r="K165" s="13">
        <f t="shared" si="32"/>
        <v>1245500</v>
      </c>
    </row>
    <row r="166" spans="1:25" x14ac:dyDescent="0.2">
      <c r="A166" s="19" t="s">
        <v>125</v>
      </c>
      <c r="B166" s="10">
        <v>215377</v>
      </c>
      <c r="C166" s="46"/>
      <c r="D166" s="12">
        <f t="shared" si="30"/>
        <v>215377</v>
      </c>
      <c r="E166" s="10"/>
      <c r="F166" s="10"/>
      <c r="G166" s="10"/>
      <c r="H166" s="115"/>
      <c r="I166" s="115"/>
      <c r="J166" s="89">
        <f t="shared" si="31"/>
        <v>0</v>
      </c>
      <c r="K166" s="13">
        <f t="shared" si="32"/>
        <v>215377</v>
      </c>
      <c r="L166" s="47"/>
    </row>
    <row r="167" spans="1:25" x14ac:dyDescent="0.2">
      <c r="A167" s="19" t="s">
        <v>175</v>
      </c>
      <c r="B167" s="10">
        <v>5000000</v>
      </c>
      <c r="C167" s="46"/>
      <c r="D167" s="12">
        <f t="shared" si="30"/>
        <v>5000000</v>
      </c>
      <c r="E167" s="10"/>
      <c r="F167" s="10"/>
      <c r="G167" s="10"/>
      <c r="H167" s="115"/>
      <c r="I167" s="115">
        <v>125872.3</v>
      </c>
      <c r="J167" s="89">
        <f t="shared" si="31"/>
        <v>125872.3</v>
      </c>
      <c r="K167" s="13">
        <f t="shared" si="32"/>
        <v>4874127.7</v>
      </c>
      <c r="L167" s="47"/>
    </row>
    <row r="168" spans="1:25" x14ac:dyDescent="0.2">
      <c r="A168" s="19" t="s">
        <v>126</v>
      </c>
      <c r="B168" s="10">
        <v>7500000</v>
      </c>
      <c r="C168" s="46"/>
      <c r="D168" s="12">
        <f t="shared" si="30"/>
        <v>7500000</v>
      </c>
      <c r="E168" s="10"/>
      <c r="F168" s="10"/>
      <c r="G168" s="10">
        <v>256200.4</v>
      </c>
      <c r="H168" s="115"/>
      <c r="I168" s="115">
        <v>4287512.54</v>
      </c>
      <c r="J168" s="89">
        <f t="shared" si="31"/>
        <v>4543712.9400000004</v>
      </c>
      <c r="K168" s="13">
        <f t="shared" si="32"/>
        <v>2956287.0599999996</v>
      </c>
    </row>
    <row r="169" spans="1:25" x14ac:dyDescent="0.2">
      <c r="A169" s="19" t="s">
        <v>187</v>
      </c>
      <c r="B169" s="10"/>
      <c r="C169" s="46">
        <v>1650000</v>
      </c>
      <c r="D169" s="12">
        <f t="shared" si="30"/>
        <v>1650000</v>
      </c>
      <c r="E169" s="10"/>
      <c r="F169" s="10">
        <v>1644223.8</v>
      </c>
      <c r="G169" s="10"/>
      <c r="H169" s="115"/>
      <c r="I169" s="115"/>
      <c r="J169" s="89">
        <f t="shared" si="31"/>
        <v>1644223.8</v>
      </c>
      <c r="K169" s="13">
        <f t="shared" si="32"/>
        <v>5776.1999999999534</v>
      </c>
    </row>
    <row r="170" spans="1:25" x14ac:dyDescent="0.2">
      <c r="A170" s="19" t="s">
        <v>193</v>
      </c>
      <c r="B170" s="10"/>
      <c r="C170" s="46">
        <v>840000</v>
      </c>
      <c r="D170" s="12">
        <f t="shared" si="30"/>
        <v>840000</v>
      </c>
      <c r="E170" s="10"/>
      <c r="F170" s="10"/>
      <c r="G170" s="10"/>
      <c r="H170" s="115"/>
      <c r="I170" s="115"/>
      <c r="J170" s="89">
        <f t="shared" si="31"/>
        <v>0</v>
      </c>
      <c r="K170" s="13">
        <f t="shared" si="32"/>
        <v>840000</v>
      </c>
    </row>
    <row r="171" spans="1:25" x14ac:dyDescent="0.2">
      <c r="A171" s="19" t="s">
        <v>127</v>
      </c>
      <c r="B171" s="10">
        <v>321639475</v>
      </c>
      <c r="C171" s="46"/>
      <c r="D171" s="12">
        <f t="shared" si="30"/>
        <v>321639475</v>
      </c>
      <c r="E171" s="10"/>
      <c r="F171" s="10"/>
      <c r="G171" s="10"/>
      <c r="H171" s="115">
        <v>55285308.579999998</v>
      </c>
      <c r="I171" s="115">
        <v>3424305.27</v>
      </c>
      <c r="J171" s="89">
        <f t="shared" si="31"/>
        <v>58709613.850000001</v>
      </c>
      <c r="K171" s="13">
        <f t="shared" si="32"/>
        <v>262929861.15000001</v>
      </c>
    </row>
    <row r="172" spans="1:25" ht="13.5" thickBot="1" x14ac:dyDescent="0.25">
      <c r="A172" s="19" t="s">
        <v>128</v>
      </c>
      <c r="B172" s="10">
        <v>29039190</v>
      </c>
      <c r="C172" s="45">
        <v>-3200000</v>
      </c>
      <c r="D172" s="12">
        <f t="shared" si="30"/>
        <v>25839190</v>
      </c>
      <c r="E172" s="10">
        <v>13275000</v>
      </c>
      <c r="F172" s="10">
        <v>789968.9</v>
      </c>
      <c r="G172" s="10">
        <v>6919520</v>
      </c>
      <c r="H172" s="115"/>
      <c r="I172" s="115"/>
      <c r="J172" s="89">
        <f t="shared" si="31"/>
        <v>20984488.899999999</v>
      </c>
      <c r="K172" s="13">
        <f t="shared" si="32"/>
        <v>4854701.1000000015</v>
      </c>
    </row>
    <row r="173" spans="1:25" ht="13.5" thickBot="1" x14ac:dyDescent="0.25">
      <c r="A173" s="48" t="s">
        <v>129</v>
      </c>
      <c r="B173" s="49">
        <f t="shared" ref="B173:K173" si="33">SUM(B174:B180)</f>
        <v>399047514</v>
      </c>
      <c r="C173" s="6">
        <f t="shared" si="33"/>
        <v>574960707</v>
      </c>
      <c r="D173" s="50">
        <f t="shared" si="33"/>
        <v>974008221</v>
      </c>
      <c r="E173" s="49">
        <f t="shared" si="33"/>
        <v>32144801</v>
      </c>
      <c r="F173" s="49">
        <f t="shared" si="33"/>
        <v>46882532</v>
      </c>
      <c r="G173" s="50">
        <f t="shared" si="33"/>
        <v>250518413.16999999</v>
      </c>
      <c r="H173" s="50">
        <f t="shared" si="33"/>
        <v>53843122.68</v>
      </c>
      <c r="I173" s="50">
        <f t="shared" si="33"/>
        <v>163992907.19999999</v>
      </c>
      <c r="J173" s="50">
        <f t="shared" si="33"/>
        <v>547381776.04999995</v>
      </c>
      <c r="K173" s="51">
        <f t="shared" si="33"/>
        <v>422143716.94000006</v>
      </c>
    </row>
    <row r="174" spans="1:25" ht="14.25" x14ac:dyDescent="0.2">
      <c r="A174" s="52" t="s">
        <v>130</v>
      </c>
      <c r="B174" s="53">
        <v>279047514</v>
      </c>
      <c r="C174" s="21">
        <v>-4482728.01</v>
      </c>
      <c r="D174" s="12">
        <f>+B174+C174</f>
        <v>274564785.99000001</v>
      </c>
      <c r="E174" s="54">
        <v>22144801</v>
      </c>
      <c r="F174" s="54">
        <v>22144801</v>
      </c>
      <c r="G174" s="54">
        <v>22144801</v>
      </c>
      <c r="H174" s="89">
        <v>22144801</v>
      </c>
      <c r="I174" s="89">
        <v>22144801</v>
      </c>
      <c r="J174" s="89">
        <f t="shared" ref="J174:J180" si="34">SUM(E174:I174)</f>
        <v>110724005</v>
      </c>
      <c r="K174" s="13">
        <f>+D174-J174</f>
        <v>163840780.99000001</v>
      </c>
    </row>
    <row r="175" spans="1:25" ht="14.25" x14ac:dyDescent="0.2">
      <c r="A175" s="55" t="s">
        <v>131</v>
      </c>
      <c r="B175" s="28">
        <v>120000000</v>
      </c>
      <c r="C175" s="42"/>
      <c r="D175" s="12">
        <f>+B175+C175</f>
        <v>120000000</v>
      </c>
      <c r="E175" s="12">
        <v>10000000</v>
      </c>
      <c r="F175" s="12">
        <v>10000000</v>
      </c>
      <c r="G175" s="12">
        <v>10000000</v>
      </c>
      <c r="H175" s="89">
        <v>10000000</v>
      </c>
      <c r="I175" s="89">
        <v>10000000</v>
      </c>
      <c r="J175" s="89">
        <f t="shared" si="34"/>
        <v>50000000</v>
      </c>
      <c r="K175" s="13">
        <f t="shared" ref="K175:K180" si="35">+D175-J175</f>
        <v>70000000</v>
      </c>
    </row>
    <row r="176" spans="1:25" ht="14.25" x14ac:dyDescent="0.2">
      <c r="A176" s="55" t="s">
        <v>203</v>
      </c>
      <c r="B176" s="28"/>
      <c r="C176" s="42">
        <v>177507838</v>
      </c>
      <c r="D176" s="12">
        <f t="shared" ref="D176:D179" si="36">+B176+C176</f>
        <v>177507838</v>
      </c>
      <c r="E176" s="12"/>
      <c r="F176" s="12"/>
      <c r="G176" s="12"/>
      <c r="H176" s="89">
        <v>12962663.68</v>
      </c>
      <c r="I176" s="89">
        <v>11108864.390000001</v>
      </c>
      <c r="J176" s="89">
        <f t="shared" si="34"/>
        <v>24071528.07</v>
      </c>
      <c r="K176" s="13">
        <f t="shared" si="35"/>
        <v>153436309.93000001</v>
      </c>
    </row>
    <row r="177" spans="1:11" ht="14.25" x14ac:dyDescent="0.2">
      <c r="A177" s="55" t="s">
        <v>204</v>
      </c>
      <c r="B177" s="28"/>
      <c r="C177" s="42">
        <v>250000000</v>
      </c>
      <c r="D177" s="12">
        <f t="shared" si="36"/>
        <v>250000000</v>
      </c>
      <c r="E177" s="12"/>
      <c r="F177" s="12"/>
      <c r="G177" s="12">
        <v>145096736.16999999</v>
      </c>
      <c r="H177" s="89"/>
      <c r="I177" s="89">
        <v>79471613.810000002</v>
      </c>
      <c r="J177" s="89">
        <f t="shared" si="34"/>
        <v>224568349.97999999</v>
      </c>
      <c r="K177" s="13">
        <f t="shared" si="35"/>
        <v>25431650.020000011</v>
      </c>
    </row>
    <row r="178" spans="1:11" ht="14.25" x14ac:dyDescent="0.2">
      <c r="A178" s="55" t="s">
        <v>212</v>
      </c>
      <c r="B178" s="28"/>
      <c r="C178" s="42">
        <v>4482728.01</v>
      </c>
      <c r="D178" s="12">
        <f t="shared" si="36"/>
        <v>4482728.01</v>
      </c>
      <c r="E178" s="12"/>
      <c r="F178" s="12"/>
      <c r="G178" s="12"/>
      <c r="H178" s="89"/>
      <c r="I178" s="89"/>
      <c r="J178" s="89">
        <f t="shared" si="34"/>
        <v>0</v>
      </c>
      <c r="K178" s="13">
        <v>0</v>
      </c>
    </row>
    <row r="179" spans="1:11" ht="14.25" x14ac:dyDescent="0.2">
      <c r="A179" s="55" t="s">
        <v>200</v>
      </c>
      <c r="B179" s="28"/>
      <c r="C179" s="42">
        <v>5854074</v>
      </c>
      <c r="D179" s="12">
        <f t="shared" si="36"/>
        <v>5854074</v>
      </c>
      <c r="E179" s="12"/>
      <c r="F179" s="12"/>
      <c r="G179" s="12"/>
      <c r="H179" s="89">
        <v>1951358</v>
      </c>
      <c r="I179" s="89"/>
      <c r="J179" s="89">
        <f t="shared" si="34"/>
        <v>1951358</v>
      </c>
      <c r="K179" s="13">
        <f t="shared" si="35"/>
        <v>3902716</v>
      </c>
    </row>
    <row r="180" spans="1:11" ht="15" thickBot="1" x14ac:dyDescent="0.25">
      <c r="A180" s="55" t="s">
        <v>191</v>
      </c>
      <c r="B180" s="28"/>
      <c r="C180" s="42">
        <v>141598795</v>
      </c>
      <c r="D180" s="12">
        <f>+B180+C180</f>
        <v>141598795</v>
      </c>
      <c r="E180" s="12"/>
      <c r="F180" s="12">
        <v>14737731</v>
      </c>
      <c r="G180" s="12">
        <v>73276876</v>
      </c>
      <c r="H180" s="89">
        <v>6784300</v>
      </c>
      <c r="I180" s="89">
        <v>41267628</v>
      </c>
      <c r="J180" s="89">
        <f t="shared" si="34"/>
        <v>136066535</v>
      </c>
      <c r="K180" s="13">
        <f t="shared" si="35"/>
        <v>5532260</v>
      </c>
    </row>
    <row r="181" spans="1:11" ht="13.5" thickBot="1" x14ac:dyDescent="0.25">
      <c r="A181" s="2" t="s">
        <v>132</v>
      </c>
      <c r="B181" s="56">
        <f>+B182+B185+B187+B191+B194+B197</f>
        <v>682570649</v>
      </c>
      <c r="C181" s="56">
        <f>+C182+C185+C187+C191+C194+C196</f>
        <v>8000000.0199999996</v>
      </c>
      <c r="D181" s="56">
        <f>+D182+D185+D187+D191+D194+D197</f>
        <v>690570649.01999998</v>
      </c>
      <c r="E181" s="56">
        <f>+E182+E185+E187+E191+E194+E196</f>
        <v>0</v>
      </c>
      <c r="F181" s="56">
        <f>+F182+F185+F187+F191+F194+F196</f>
        <v>0</v>
      </c>
      <c r="G181" s="56">
        <f>+G182+G185+G187+G191+G194+G196</f>
        <v>8130895</v>
      </c>
      <c r="H181" s="56">
        <f t="shared" ref="H181:I181" si="37">+H182+H185+H187+H191+H194+H196</f>
        <v>0</v>
      </c>
      <c r="I181" s="56">
        <f t="shared" si="37"/>
        <v>5025792.2299999995</v>
      </c>
      <c r="J181" s="57">
        <f>+J182+J185+J187++J191+J194+J197</f>
        <v>13156687.23</v>
      </c>
      <c r="K181" s="58">
        <f>+K182+K185+K187+K191+K194+K197</f>
        <v>677413961.78999996</v>
      </c>
    </row>
    <row r="182" spans="1:11" ht="26.25" thickBot="1" x14ac:dyDescent="0.25">
      <c r="A182" s="93" t="s">
        <v>166</v>
      </c>
      <c r="B182" s="97">
        <f t="shared" ref="B182:K182" si="38">+B183+B184</f>
        <v>137078780</v>
      </c>
      <c r="C182" s="97">
        <f t="shared" si="38"/>
        <v>0</v>
      </c>
      <c r="D182" s="97">
        <f t="shared" si="38"/>
        <v>137078780</v>
      </c>
      <c r="E182" s="97">
        <f t="shared" si="38"/>
        <v>0</v>
      </c>
      <c r="F182" s="97">
        <f t="shared" si="38"/>
        <v>0</v>
      </c>
      <c r="G182" s="97">
        <f t="shared" si="38"/>
        <v>0</v>
      </c>
      <c r="H182" s="97">
        <f t="shared" si="38"/>
        <v>0</v>
      </c>
      <c r="I182" s="97">
        <f t="shared" si="38"/>
        <v>1089566.8899999999</v>
      </c>
      <c r="J182" s="98">
        <f t="shared" si="38"/>
        <v>1089566.8899999999</v>
      </c>
      <c r="K182" s="99">
        <f t="shared" si="38"/>
        <v>135989213.11000001</v>
      </c>
    </row>
    <row r="183" spans="1:11" ht="13.5" thickBot="1" x14ac:dyDescent="0.25">
      <c r="A183" s="59" t="s">
        <v>133</v>
      </c>
      <c r="B183" s="60">
        <v>2006780</v>
      </c>
      <c r="C183" s="61"/>
      <c r="D183" s="62">
        <f>+B183+C183</f>
        <v>2006780</v>
      </c>
      <c r="E183" s="61"/>
      <c r="F183" s="61"/>
      <c r="G183" s="61"/>
      <c r="H183" s="61"/>
      <c r="I183" s="61">
        <v>1089566.8899999999</v>
      </c>
      <c r="J183" s="62">
        <f t="shared" ref="J183:J184" si="39">SUM(E183:I183)</f>
        <v>1089566.8899999999</v>
      </c>
      <c r="K183" s="86">
        <f>+D183-J183</f>
        <v>917213.1100000001</v>
      </c>
    </row>
    <row r="184" spans="1:11" ht="13.5" thickBot="1" x14ac:dyDescent="0.25">
      <c r="A184" s="59" t="s">
        <v>165</v>
      </c>
      <c r="B184" s="63">
        <v>135072000</v>
      </c>
      <c r="C184" s="64"/>
      <c r="D184" s="12">
        <f>+B184+C184</f>
        <v>135072000</v>
      </c>
      <c r="E184" s="64"/>
      <c r="F184" s="64"/>
      <c r="G184" s="64"/>
      <c r="H184" s="116"/>
      <c r="I184" s="116"/>
      <c r="J184" s="89">
        <f t="shared" si="39"/>
        <v>0</v>
      </c>
      <c r="K184" s="13">
        <f>+D184-J184</f>
        <v>135072000</v>
      </c>
    </row>
    <row r="185" spans="1:11" ht="26.25" thickBot="1" x14ac:dyDescent="0.25">
      <c r="A185" s="92" t="s">
        <v>167</v>
      </c>
      <c r="B185" s="97">
        <f t="shared" ref="B185:K185" si="40">B186</f>
        <v>2553373</v>
      </c>
      <c r="C185" s="97">
        <f t="shared" si="40"/>
        <v>8000000.0199999996</v>
      </c>
      <c r="D185" s="97">
        <f t="shared" si="40"/>
        <v>10553373.02</v>
      </c>
      <c r="E185" s="97">
        <f t="shared" si="40"/>
        <v>0</v>
      </c>
      <c r="F185" s="97">
        <f t="shared" si="40"/>
        <v>0</v>
      </c>
      <c r="G185" s="97">
        <f t="shared" si="40"/>
        <v>0</v>
      </c>
      <c r="H185" s="97">
        <f t="shared" si="40"/>
        <v>0</v>
      </c>
      <c r="I185" s="97">
        <f t="shared" si="40"/>
        <v>0</v>
      </c>
      <c r="J185" s="98">
        <f t="shared" si="40"/>
        <v>0</v>
      </c>
      <c r="K185" s="99">
        <f t="shared" si="40"/>
        <v>10553373.02</v>
      </c>
    </row>
    <row r="186" spans="1:11" ht="13.5" thickBot="1" x14ac:dyDescent="0.25">
      <c r="A186" s="38" t="s">
        <v>134</v>
      </c>
      <c r="B186" s="65">
        <v>2553373</v>
      </c>
      <c r="C186" s="66">
        <v>8000000.0199999996</v>
      </c>
      <c r="D186" s="12">
        <f>+B186+C186</f>
        <v>10553373.02</v>
      </c>
      <c r="E186" s="66"/>
      <c r="F186" s="66"/>
      <c r="G186" s="66"/>
      <c r="H186" s="117"/>
      <c r="I186" s="117"/>
      <c r="J186" s="89">
        <f>SUM(E186:I186)</f>
        <v>0</v>
      </c>
      <c r="K186" s="13">
        <f>+D186-J186</f>
        <v>10553373.02</v>
      </c>
    </row>
    <row r="187" spans="1:11" ht="26.25" thickBot="1" x14ac:dyDescent="0.25">
      <c r="A187" s="93" t="s">
        <v>169</v>
      </c>
      <c r="B187" s="97">
        <f>+B188++B189+B190</f>
        <v>499479847</v>
      </c>
      <c r="C187" s="97">
        <f>+C188+C189+C190</f>
        <v>0</v>
      </c>
      <c r="D187" s="97">
        <f>+D188+D189+D190</f>
        <v>499479847</v>
      </c>
      <c r="E187" s="97">
        <f t="shared" ref="E187:J187" si="41">+E188+E190</f>
        <v>0</v>
      </c>
      <c r="F187" s="97">
        <f t="shared" si="41"/>
        <v>0</v>
      </c>
      <c r="G187" s="97">
        <f t="shared" si="41"/>
        <v>8130895</v>
      </c>
      <c r="H187" s="97">
        <f t="shared" si="41"/>
        <v>0</v>
      </c>
      <c r="I187" s="97">
        <f t="shared" si="41"/>
        <v>3936225.34</v>
      </c>
      <c r="J187" s="98">
        <f t="shared" si="41"/>
        <v>12067120.34</v>
      </c>
      <c r="K187" s="99">
        <f>+K188+K189+K190</f>
        <v>487412726.65999997</v>
      </c>
    </row>
    <row r="188" spans="1:11" ht="13.5" thickBot="1" x14ac:dyDescent="0.25">
      <c r="A188" s="59" t="s">
        <v>135</v>
      </c>
      <c r="B188" s="67">
        <v>89439847</v>
      </c>
      <c r="C188" s="61"/>
      <c r="D188" s="62">
        <f>+B188+C188</f>
        <v>89439847</v>
      </c>
      <c r="E188" s="61"/>
      <c r="F188" s="61"/>
      <c r="G188" s="61">
        <v>8130895</v>
      </c>
      <c r="H188" s="61"/>
      <c r="I188" s="61">
        <v>3936225.34</v>
      </c>
      <c r="J188" s="62">
        <f t="shared" ref="J188:J190" si="42">SUM(E188:I188)</f>
        <v>12067120.34</v>
      </c>
      <c r="K188" s="86">
        <f>+D188-J188</f>
        <v>77372726.659999996</v>
      </c>
    </row>
    <row r="189" spans="1:11" ht="13.5" thickBot="1" x14ac:dyDescent="0.25">
      <c r="A189" s="68" t="s">
        <v>168</v>
      </c>
      <c r="B189" s="69">
        <v>87052400</v>
      </c>
      <c r="C189" s="70"/>
      <c r="D189" s="62">
        <f>+B189+C189</f>
        <v>87052400</v>
      </c>
      <c r="E189" s="70"/>
      <c r="F189" s="70"/>
      <c r="G189" s="70"/>
      <c r="H189" s="70"/>
      <c r="I189" s="70"/>
      <c r="J189" s="62">
        <f t="shared" si="42"/>
        <v>0</v>
      </c>
      <c r="K189" s="86">
        <f>+D189-J189</f>
        <v>87052400</v>
      </c>
    </row>
    <row r="190" spans="1:11" ht="13.5" thickBot="1" x14ac:dyDescent="0.25">
      <c r="A190" s="68" t="s">
        <v>136</v>
      </c>
      <c r="B190" s="70">
        <v>322987600</v>
      </c>
      <c r="C190" s="70"/>
      <c r="D190" s="71">
        <f>+B190+C190</f>
        <v>322987600</v>
      </c>
      <c r="E190" s="70"/>
      <c r="F190" s="64"/>
      <c r="G190" s="64"/>
      <c r="H190" s="116"/>
      <c r="I190" s="116"/>
      <c r="J190" s="89">
        <f t="shared" si="42"/>
        <v>0</v>
      </c>
      <c r="K190" s="13">
        <f>+D190-J190</f>
        <v>322987600</v>
      </c>
    </row>
    <row r="191" spans="1:11" ht="26.25" thickBot="1" x14ac:dyDescent="0.25">
      <c r="A191" s="94" t="s">
        <v>170</v>
      </c>
      <c r="B191" s="97">
        <f t="shared" ref="B191:K191" si="43">+B192+B193</f>
        <v>10817077</v>
      </c>
      <c r="C191" s="97">
        <f t="shared" si="43"/>
        <v>0</v>
      </c>
      <c r="D191" s="97">
        <f t="shared" si="43"/>
        <v>10817077</v>
      </c>
      <c r="E191" s="97">
        <f t="shared" si="43"/>
        <v>0</v>
      </c>
      <c r="F191" s="97">
        <f t="shared" si="43"/>
        <v>0</v>
      </c>
      <c r="G191" s="97">
        <f t="shared" si="43"/>
        <v>0</v>
      </c>
      <c r="H191" s="97">
        <f t="shared" si="43"/>
        <v>0</v>
      </c>
      <c r="I191" s="97">
        <f t="shared" si="43"/>
        <v>0</v>
      </c>
      <c r="J191" s="98">
        <f t="shared" si="43"/>
        <v>0</v>
      </c>
      <c r="K191" s="99">
        <f t="shared" si="43"/>
        <v>10817077</v>
      </c>
    </row>
    <row r="192" spans="1:11" ht="13.5" thickBot="1" x14ac:dyDescent="0.25">
      <c r="A192" s="72" t="s">
        <v>134</v>
      </c>
      <c r="B192" s="73">
        <v>0</v>
      </c>
      <c r="C192" s="74"/>
      <c r="D192" s="62">
        <f>+B192+C192</f>
        <v>0</v>
      </c>
      <c r="E192" s="75"/>
      <c r="F192" s="75"/>
      <c r="G192" s="75"/>
      <c r="H192" s="75"/>
      <c r="I192" s="75"/>
      <c r="J192" s="62">
        <f t="shared" ref="J192:J193" si="44">SUM(E192:I192)</f>
        <v>0</v>
      </c>
      <c r="K192" s="86">
        <f>+D192-J192</f>
        <v>0</v>
      </c>
    </row>
    <row r="193" spans="1:11" ht="13.5" thickBot="1" x14ac:dyDescent="0.25">
      <c r="A193" s="76" t="s">
        <v>137</v>
      </c>
      <c r="B193" s="90">
        <v>10817077</v>
      </c>
      <c r="C193" s="79"/>
      <c r="D193" s="71">
        <f>+B193+C193</f>
        <v>10817077</v>
      </c>
      <c r="E193" s="80"/>
      <c r="F193" s="80"/>
      <c r="G193" s="78"/>
      <c r="H193" s="109"/>
      <c r="I193" s="109"/>
      <c r="J193" s="89">
        <f t="shared" si="44"/>
        <v>0</v>
      </c>
      <c r="K193" s="91">
        <f>+D193-J193</f>
        <v>10817077</v>
      </c>
    </row>
    <row r="194" spans="1:11" ht="26.25" thickBot="1" x14ac:dyDescent="0.25">
      <c r="A194" s="92" t="s">
        <v>178</v>
      </c>
      <c r="B194" s="103">
        <f>+B195+B196</f>
        <v>16377791</v>
      </c>
      <c r="C194" s="104"/>
      <c r="D194" s="105">
        <f>+D195+D196</f>
        <v>16377791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  <c r="J194" s="101">
        <v>0</v>
      </c>
      <c r="K194" s="7">
        <f>+D194-J194</f>
        <v>16377791</v>
      </c>
    </row>
    <row r="195" spans="1:11" ht="13.5" thickBot="1" x14ac:dyDescent="0.25">
      <c r="A195" s="76" t="s">
        <v>179</v>
      </c>
      <c r="B195" s="90">
        <v>8270218</v>
      </c>
      <c r="C195" s="79"/>
      <c r="D195" s="71">
        <f t="shared" ref="D195:D196" si="45">+B195+C195</f>
        <v>8270218</v>
      </c>
      <c r="E195" s="80"/>
      <c r="F195" s="108"/>
      <c r="G195" s="108"/>
      <c r="H195" s="108"/>
      <c r="I195" s="108"/>
      <c r="J195" s="62">
        <f t="shared" ref="J195:J196" si="46">SUM(E195:I195)</f>
        <v>0</v>
      </c>
      <c r="K195" s="86">
        <f>+D195-J195</f>
        <v>8270218</v>
      </c>
    </row>
    <row r="196" spans="1:11" ht="13.5" thickBot="1" x14ac:dyDescent="0.25">
      <c r="A196" s="76" t="s">
        <v>180</v>
      </c>
      <c r="B196" s="90">
        <v>8107573</v>
      </c>
      <c r="C196" s="79"/>
      <c r="D196" s="71">
        <f t="shared" si="45"/>
        <v>8107573</v>
      </c>
      <c r="E196" s="80"/>
      <c r="F196" s="108"/>
      <c r="G196" s="108"/>
      <c r="H196" s="108"/>
      <c r="I196" s="108"/>
      <c r="J196" s="71">
        <f t="shared" si="46"/>
        <v>0</v>
      </c>
      <c r="K196" s="86">
        <f>+D196-J196</f>
        <v>8107573</v>
      </c>
    </row>
    <row r="197" spans="1:11" ht="39" thickBot="1" x14ac:dyDescent="0.25">
      <c r="A197" s="92" t="s">
        <v>181</v>
      </c>
      <c r="B197" s="106">
        <f>+B198</f>
        <v>16263781</v>
      </c>
      <c r="C197" s="102"/>
      <c r="D197" s="107">
        <f t="shared" ref="D197:K197" si="47">+D198</f>
        <v>16263781</v>
      </c>
      <c r="E197" s="80">
        <f t="shared" si="47"/>
        <v>0</v>
      </c>
      <c r="F197" s="80">
        <f t="shared" si="47"/>
        <v>0</v>
      </c>
      <c r="G197" s="80">
        <f t="shared" si="47"/>
        <v>0</v>
      </c>
      <c r="H197" s="80">
        <f t="shared" si="47"/>
        <v>0</v>
      </c>
      <c r="I197" s="80">
        <f t="shared" si="47"/>
        <v>0</v>
      </c>
      <c r="J197" s="100">
        <f t="shared" si="47"/>
        <v>0</v>
      </c>
      <c r="K197" s="91">
        <f t="shared" si="47"/>
        <v>16263781</v>
      </c>
    </row>
    <row r="198" spans="1:11" ht="13.5" thickBot="1" x14ac:dyDescent="0.25">
      <c r="A198" s="76" t="s">
        <v>182</v>
      </c>
      <c r="B198" s="28">
        <v>16263781</v>
      </c>
      <c r="C198" s="77"/>
      <c r="D198" s="71">
        <f>+B198+C198</f>
        <v>16263781</v>
      </c>
      <c r="E198" s="78"/>
      <c r="F198" s="109"/>
      <c r="G198" s="109"/>
      <c r="H198" s="109"/>
      <c r="I198" s="109"/>
      <c r="J198" s="89">
        <f>SUM(E198:I198)</f>
        <v>0</v>
      </c>
      <c r="K198" s="13">
        <f>+D198-J198</f>
        <v>16263781</v>
      </c>
    </row>
    <row r="199" spans="1:11" ht="13.5" thickBot="1" x14ac:dyDescent="0.25">
      <c r="A199" s="95" t="s">
        <v>138</v>
      </c>
      <c r="B199" s="97">
        <f>B200+B201+B202</f>
        <v>107623841</v>
      </c>
      <c r="C199" s="97">
        <f t="shared" ref="C199" si="48">C200+C202</f>
        <v>0</v>
      </c>
      <c r="D199" s="97">
        <f t="shared" ref="D199:K199" si="49">D200+D201+D202</f>
        <v>107623841</v>
      </c>
      <c r="E199" s="97">
        <f t="shared" si="49"/>
        <v>0</v>
      </c>
      <c r="F199" s="97">
        <f t="shared" si="49"/>
        <v>0</v>
      </c>
      <c r="G199" s="97">
        <f t="shared" si="49"/>
        <v>0</v>
      </c>
      <c r="H199" s="97">
        <f t="shared" si="49"/>
        <v>0</v>
      </c>
      <c r="I199" s="97">
        <f t="shared" si="49"/>
        <v>0</v>
      </c>
      <c r="J199" s="98">
        <f t="shared" si="49"/>
        <v>0</v>
      </c>
      <c r="K199" s="99">
        <f t="shared" si="49"/>
        <v>107623841</v>
      </c>
    </row>
    <row r="200" spans="1:11" ht="13.5" thickBot="1" x14ac:dyDescent="0.25">
      <c r="A200" s="81" t="s">
        <v>164</v>
      </c>
      <c r="B200" s="82">
        <v>22308204</v>
      </c>
      <c r="C200" s="83"/>
      <c r="D200" s="71">
        <f>+B200+C200</f>
        <v>22308204</v>
      </c>
      <c r="E200" s="83"/>
      <c r="F200" s="83"/>
      <c r="G200" s="83"/>
      <c r="H200" s="83"/>
      <c r="I200" s="83"/>
      <c r="J200" s="62">
        <f t="shared" ref="J200:J202" si="50">SUM(E200:I200)</f>
        <v>0</v>
      </c>
      <c r="K200" s="86">
        <f>+D200-J200</f>
        <v>22308204</v>
      </c>
    </row>
    <row r="201" spans="1:11" ht="13.5" thickBot="1" x14ac:dyDescent="0.25">
      <c r="A201" s="81" t="s">
        <v>163</v>
      </c>
      <c r="B201" s="82">
        <v>37075637</v>
      </c>
      <c r="C201" s="83"/>
      <c r="D201" s="62">
        <f>+B201+C201</f>
        <v>37075637</v>
      </c>
      <c r="E201" s="83"/>
      <c r="F201" s="83"/>
      <c r="G201" s="83"/>
      <c r="H201" s="83"/>
      <c r="I201" s="83"/>
      <c r="J201" s="62">
        <f t="shared" si="50"/>
        <v>0</v>
      </c>
      <c r="K201" s="86">
        <f>+D201-J201</f>
        <v>37075637</v>
      </c>
    </row>
    <row r="202" spans="1:11" ht="13.5" thickBot="1" x14ac:dyDescent="0.25">
      <c r="A202" s="81" t="s">
        <v>139</v>
      </c>
      <c r="B202" s="73">
        <v>48240000</v>
      </c>
      <c r="C202" s="79"/>
      <c r="D202" s="62">
        <f>+B202+C202</f>
        <v>48240000</v>
      </c>
      <c r="E202" s="80"/>
      <c r="F202" s="78"/>
      <c r="G202" s="78"/>
      <c r="H202" s="109"/>
      <c r="I202" s="109"/>
      <c r="J202" s="89">
        <f t="shared" si="50"/>
        <v>0</v>
      </c>
      <c r="K202" s="13">
        <f>+D202-J202</f>
        <v>48240000</v>
      </c>
    </row>
    <row r="203" spans="1:11" ht="13.5" thickBot="1" x14ac:dyDescent="0.25">
      <c r="A203" s="96" t="s">
        <v>140</v>
      </c>
      <c r="B203" s="97">
        <f t="shared" ref="B203:K203" si="51">B204+B205</f>
        <v>457398147</v>
      </c>
      <c r="C203" s="97">
        <f t="shared" si="51"/>
        <v>0</v>
      </c>
      <c r="D203" s="97">
        <f t="shared" si="51"/>
        <v>457398147</v>
      </c>
      <c r="E203" s="97">
        <f t="shared" si="51"/>
        <v>0</v>
      </c>
      <c r="F203" s="97">
        <f t="shared" si="51"/>
        <v>0</v>
      </c>
      <c r="G203" s="97">
        <f t="shared" si="51"/>
        <v>0</v>
      </c>
      <c r="H203" s="97">
        <f t="shared" si="51"/>
        <v>0</v>
      </c>
      <c r="I203" s="97">
        <f t="shared" si="51"/>
        <v>4800533.7300000004</v>
      </c>
      <c r="J203" s="98">
        <f t="shared" si="51"/>
        <v>4800533.7300000004</v>
      </c>
      <c r="K203" s="99">
        <f t="shared" si="51"/>
        <v>452597613.26999998</v>
      </c>
    </row>
    <row r="204" spans="1:11" ht="13.5" thickBot="1" x14ac:dyDescent="0.25">
      <c r="A204" s="81" t="s">
        <v>141</v>
      </c>
      <c r="B204" s="74">
        <v>457398147</v>
      </c>
      <c r="C204" s="84">
        <v>-4482728.01</v>
      </c>
      <c r="D204" s="62">
        <f>+B204+C204</f>
        <v>452915418.99000001</v>
      </c>
      <c r="E204" s="85"/>
      <c r="F204" s="75"/>
      <c r="G204" s="75"/>
      <c r="H204" s="75"/>
      <c r="I204" s="74">
        <v>4800533.7300000004</v>
      </c>
      <c r="J204" s="62">
        <f>SUM(E204:I204)</f>
        <v>4800533.7300000004</v>
      </c>
      <c r="K204" s="86">
        <f>+D204-J204</f>
        <v>448114885.25999999</v>
      </c>
    </row>
    <row r="205" spans="1:11" ht="13.5" thickBot="1" x14ac:dyDescent="0.25">
      <c r="A205" s="120" t="s">
        <v>211</v>
      </c>
      <c r="B205" s="121"/>
      <c r="C205" s="124">
        <v>4482728.01</v>
      </c>
      <c r="D205" s="62">
        <f>+B205+C205</f>
        <v>4482728.01</v>
      </c>
      <c r="E205" s="122"/>
      <c r="F205" s="122"/>
      <c r="G205" s="75"/>
      <c r="H205" s="122"/>
      <c r="I205" s="122"/>
      <c r="J205" s="62">
        <f>SUM(E205:I205)</f>
        <v>0</v>
      </c>
      <c r="K205" s="86">
        <f>+D205-J205</f>
        <v>4482728.01</v>
      </c>
    </row>
    <row r="206" spans="1:11" x14ac:dyDescent="0.2">
      <c r="B206" s="88"/>
      <c r="G206" s="123"/>
    </row>
    <row r="207" spans="1:11" x14ac:dyDescent="0.2">
      <c r="B207" s="87"/>
    </row>
    <row r="208" spans="1:11" x14ac:dyDescent="0.2">
      <c r="B208" s="87"/>
    </row>
    <row r="209" spans="2:2" x14ac:dyDescent="0.2">
      <c r="B209" s="87"/>
    </row>
    <row r="210" spans="2:2" x14ac:dyDescent="0.2">
      <c r="B210" s="87"/>
    </row>
    <row r="211" spans="2:2" x14ac:dyDescent="0.2">
      <c r="B211" s="87"/>
    </row>
    <row r="237" spans="1:11" x14ac:dyDescent="0.2">
      <c r="A237" s="1"/>
    </row>
    <row r="240" spans="1:1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4" spans="2:1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8" spans="2:1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50" spans="2:1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</row>
    <row r="256" spans="2:1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">
      <c r="B257" s="1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</row>
    <row r="262" spans="2:11" x14ac:dyDescent="0.2">
      <c r="B262" s="1"/>
    </row>
    <row r="263" spans="2:11" x14ac:dyDescent="0.2">
      <c r="B263" s="1"/>
      <c r="K263" s="1"/>
    </row>
    <row r="264" spans="2:1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">
      <c r="B267" s="1"/>
      <c r="K267" s="1"/>
    </row>
    <row r="269" spans="2:1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">
      <c r="B270" s="1"/>
      <c r="K270" s="1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K275" s="1"/>
    </row>
    <row r="276" spans="2:11" x14ac:dyDescent="0.2">
      <c r="B276" s="1"/>
      <c r="K276" s="1"/>
    </row>
    <row r="277" spans="2:1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K280" s="1"/>
    </row>
    <row r="281" spans="2:1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">
      <c r="B282" s="1"/>
    </row>
    <row r="283" spans="2:1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</row>
    <row r="287" spans="2:11" x14ac:dyDescent="0.2">
      <c r="B287" s="1"/>
    </row>
    <row r="288" spans="2:11" x14ac:dyDescent="0.2">
      <c r="B288" s="1"/>
    </row>
    <row r="289" spans="2:11" x14ac:dyDescent="0.2">
      <c r="B289" s="1"/>
    </row>
    <row r="290" spans="2:11" x14ac:dyDescent="0.2">
      <c r="B290" s="1"/>
      <c r="K290" s="1"/>
    </row>
    <row r="291" spans="2:1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</row>
    <row r="295" spans="2:11" x14ac:dyDescent="0.2">
      <c r="B295" s="1"/>
    </row>
    <row r="296" spans="2:1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</row>
    <row r="300" spans="2:11" x14ac:dyDescent="0.2">
      <c r="B300" s="1"/>
    </row>
    <row r="301" spans="2:11" x14ac:dyDescent="0.2">
      <c r="B301" s="1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</row>
    <row r="309" spans="2:1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</row>
    <row r="312" spans="2:11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1" x14ac:dyDescent="0.2">
      <c r="C314" s="1"/>
      <c r="D314" s="1"/>
      <c r="E314" s="1"/>
      <c r="F314" s="1"/>
      <c r="G314" s="1"/>
      <c r="H314" s="1"/>
      <c r="I314" s="1"/>
      <c r="J314" s="1"/>
    </row>
    <row r="315" spans="2:11" x14ac:dyDescent="0.2">
      <c r="B315" s="1"/>
    </row>
    <row r="316" spans="2:1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20" spans="2:11" x14ac:dyDescent="0.2">
      <c r="B320" s="1"/>
      <c r="K320" s="1"/>
    </row>
    <row r="321" spans="2:11" x14ac:dyDescent="0.2">
      <c r="B321" s="1"/>
    </row>
    <row r="322" spans="2:11" x14ac:dyDescent="0.2">
      <c r="B322" s="1"/>
    </row>
    <row r="323" spans="2:11" x14ac:dyDescent="0.2">
      <c r="B323" s="1"/>
    </row>
    <row r="325" spans="2:11" x14ac:dyDescent="0.2">
      <c r="B325" s="1"/>
    </row>
    <row r="326" spans="2:11" x14ac:dyDescent="0.2">
      <c r="B326" s="1"/>
    </row>
    <row r="327" spans="2:1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</row>
    <row r="331" spans="2:11" x14ac:dyDescent="0.2">
      <c r="B331" s="1"/>
    </row>
    <row r="332" spans="2:1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</sheetData>
  <mergeCells count="5">
    <mergeCell ref="A1:J1"/>
    <mergeCell ref="A2:J2"/>
    <mergeCell ref="A4:J4"/>
    <mergeCell ref="A5:J5"/>
    <mergeCell ref="C6:C8"/>
  </mergeCells>
  <pageMargins left="1.1023622047244095" right="0.11811023622047245" top="0.39370078740157483" bottom="0.31496062992125984" header="0.15748031496062992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 (MAYO)</vt:lpstr>
      <vt:lpstr>'PROG CONSOLIDADO  (MAYO)'!Área_de_impresión</vt:lpstr>
      <vt:lpstr>'PROG CONSOLIDADO  (MAYO)'!Títulos_a_imprimir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2017-06-09T14:32:48Z</cp:lastPrinted>
  <dcterms:created xsi:type="dcterms:W3CDTF">2017-02-03T15:13:41Z</dcterms:created>
  <dcterms:modified xsi:type="dcterms:W3CDTF">2017-06-09T14:33:12Z</dcterms:modified>
</cp:coreProperties>
</file>