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675" windowHeight="11760" activeTab="0"/>
  </bookViews>
  <sheets>
    <sheet name="PROG CONSOLIDADO  (Marzo)" sheetId="1" r:id="rId1"/>
  </sheets>
  <definedNames>
    <definedName name="_xlnm.Print_Area" localSheetId="0">'PROG CONSOLIDADO  (Marzo)'!$A$1:$I$151</definedName>
    <definedName name="_xlnm.Print_Titles" localSheetId="0">'PROG CONSOLIDADO  (Marzo)'!$1:$6</definedName>
  </definedNames>
  <calcPr fullCalcOnLoad="1"/>
</workbook>
</file>

<file path=xl/sharedStrings.xml><?xml version="1.0" encoding="utf-8"?>
<sst xmlns="http://schemas.openxmlformats.org/spreadsheetml/2006/main" count="167" uniqueCount="157">
  <si>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</si>
  <si>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</si>
  <si>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</si>
  <si>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</si>
  <si>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</si>
  <si>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</si>
  <si>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</si>
  <si>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COORD.</t>
  </si>
  <si>
    <t>ENERO</t>
  </si>
  <si>
    <t>FEBRERO</t>
  </si>
  <si>
    <t>MARZO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</si>
  <si>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</si>
  <si>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</si>
  <si>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</si>
  <si>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</si>
  <si>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</si>
  <si>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</si>
  <si>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</si>
  <si>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</si>
  <si>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</si>
  <si>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</si>
  <si>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</si>
  <si>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</si>
  <si>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</si>
  <si>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</si>
  <si>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</si>
  <si>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2.1.2.2.05-Compensación por servicio de seg.</t>
  </si>
  <si>
    <t>2.1.2.2.06-Compensación por resultados</t>
  </si>
  <si>
    <t>2.1.2.3.01-Especialismo</t>
  </si>
  <si>
    <t>2.1.4.1.01-Bonificaciones</t>
  </si>
  <si>
    <t>2.1.5.1.01- Contrib. Seguro salud y riesgo</t>
  </si>
  <si>
    <t>2.1.5.2.01-Contrib. Seguro de pensiones</t>
  </si>
  <si>
    <t>2.1.5.3.01Contribuciones al Seguro de riesgo laboral</t>
  </si>
  <si>
    <t>2.1.5.4.01-Constribuciones al plan de retiro complementario</t>
  </si>
  <si>
    <t>2- Servicios No Personales</t>
  </si>
  <si>
    <t>2.2.1.2.01Serv. De telefónico larg. Distancia</t>
  </si>
  <si>
    <t>2.2.1.3.01-Teléfono local</t>
  </si>
  <si>
    <t>2.2.1.5.01-Servicios de internet y televisión por cable.</t>
  </si>
  <si>
    <t>2.2.1.6.01 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</si>
  <si>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</si>
  <si>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</si>
  <si>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</si>
  <si>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</si>
  <si>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</si>
  <si>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</si>
  <si>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</si>
  <si>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</si>
  <si>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</si>
  <si>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</si>
  <si>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</si>
  <si>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2.2.5.4.01-Alquileres de equipos de transporte, tracción y elevación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</si>
  <si>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</si>
  <si>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</si>
  <si>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</si>
  <si>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</si>
  <si>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</si>
  <si>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</si>
  <si>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</si>
  <si>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2.2.7.2.01-Mantenimiento y reparación equipos educacional</t>
  </si>
  <si>
    <t>2.2.7.2.04-Mantenimiento y reparación de equipos de transporte y muebles</t>
  </si>
  <si>
    <t>2.2.7.2.06-Mantenimiento y reparación de equipos de Transp., tracción y Elev.</t>
  </si>
  <si>
    <t>2.2.7.3.01-Instalaciones temporales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</si>
  <si>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</si>
  <si>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</si>
  <si>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</si>
  <si>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</si>
  <si>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2.3.1.3.01-Productos pecuarios</t>
  </si>
  <si>
    <t>2.3.1.3.02-Productos agrícolas</t>
  </si>
  <si>
    <t>2.3.1.3.03- Productos forestales</t>
  </si>
  <si>
    <t>2.3.1.4.01-Madera, corcho y sus manufacturas</t>
  </si>
  <si>
    <t>2.3.2.3.01-Prenda de vestir</t>
  </si>
  <si>
    <t>2.3.3.1.01-Papel de escritorio</t>
  </si>
  <si>
    <t>2.3.3.2.01-Productos de papel cartón</t>
  </si>
  <si>
    <t>2.3.3.3.01-Productos de artes gráficas</t>
  </si>
  <si>
    <t>2.3.5.3.01-Llantas y neumáaticos</t>
  </si>
  <si>
    <t>2.3.5.5.01-Articulos de plasticos</t>
  </si>
  <si>
    <t>2.3.6.3.01-Productos ferrosos</t>
  </si>
  <si>
    <t>2.3.6.3.03-Estructuras metalicas acabadas</t>
  </si>
  <si>
    <t>2.3.6.4.01-Minerales metaliferos</t>
  </si>
  <si>
    <t>2.3.6.4.07-Otros minerales</t>
  </si>
  <si>
    <t>2.3.7.1.01-Gasolina</t>
  </si>
  <si>
    <t>2.3.7.1.05-Aceites y grasas</t>
  </si>
  <si>
    <t>2.3.7.2.02-Gasoil</t>
  </si>
  <si>
    <t>2.3.7.2.01-Productos explosivos y pirotécnia</t>
  </si>
  <si>
    <t>2.3.7.2.02-Productos Fotoquímicos</t>
  </si>
  <si>
    <t>2.3.7.2.03-Productos químicos de uso personal</t>
  </si>
  <si>
    <t>2.3.7.2.04-Abonos y fertilizantes</t>
  </si>
  <si>
    <t>2.3.7.2.05-Insecticidas, fumigantes y otros</t>
  </si>
  <si>
    <t>2.3.9.1.01-Material de limpieza</t>
  </si>
  <si>
    <t>2.3.9.2.01-Utiles de escritotio, oficina infórmatica y enseñanzas</t>
  </si>
  <si>
    <t>2.3.9.9.01-Productos y utiles varios</t>
  </si>
  <si>
    <t>2.3.9.2.01-Productos electricos y afines</t>
  </si>
  <si>
    <t>2.3.9.8.01-Otros repuestos y accesorios menores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</si>
  <si>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</si>
  <si>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</si>
  <si>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</si>
  <si>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</si>
  <si>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2.4.2.2.02-Transferencias corrientes a Instituc. Públicas desc.o Autónomas</t>
  </si>
  <si>
    <t xml:space="preserve">2.4.7.2.01-Transferencias Corrientes a Organismos </t>
  </si>
  <si>
    <t>2.4.9.1.01-Transferencias corrientes a empresas públicas no financieras</t>
  </si>
  <si>
    <t>2.4.5..2.01-Transferencias corrientes a instituc. públicas financieras</t>
  </si>
  <si>
    <t>2.4.5.2.01-Administrador de Riesgo Agricola</t>
  </si>
  <si>
    <t xml:space="preserve">   B) GASTOS DE CAPITAL:</t>
  </si>
  <si>
    <t xml:space="preserve"> 5-Transferencias de Capital</t>
  </si>
  <si>
    <t>2.5.1.2.01-Transferencias de Capital a Inst. Priv. sin fines de lucro (Plan Sierra)</t>
  </si>
  <si>
    <t>2.5.2.2.02- Tranf. De Capital a Inst. Públicas Desc. O Autónomas (IAD)</t>
  </si>
  <si>
    <t>2.5.2.2.02- Tranf. De Capital a Inst. Públicas Desc. O Autónomas (IDIAF)</t>
  </si>
  <si>
    <t>2.5.2.2.02- Tranf. De Capital a Inst. Públicas Desc. O Autónomas (MERCADOM)</t>
  </si>
  <si>
    <t>3.2.1.6.02-Tranf. De Capital a Inst. Públicas Desc. O Autónomas (FEDA)</t>
  </si>
  <si>
    <t>3.2.1.6.02-Compra de Acciones y Participacion de Capital Interna (BAGRICOLA)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</si>
  <si>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</si>
  <si>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</si>
  <si>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</si>
  <si>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</si>
  <si>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</si>
  <si>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2.6.1.4.03-Otros objetos de valor</t>
  </si>
  <si>
    <t>2.6.1.5.01-Electrodomésticos</t>
  </si>
  <si>
    <t>2.6.1.9.01-Otros mobiliarios y equipos no identificados precedentemente</t>
  </si>
  <si>
    <t>2.6.4.1.01-Automóviles y camiones</t>
  </si>
  <si>
    <t>2.6.4.6.01-Equipo de tracción</t>
  </si>
  <si>
    <t>2.6.4.8.01-Otros equipos de transporte</t>
  </si>
  <si>
    <t>2.6.5.1.01-Maquinarias y equipo agropecuario</t>
  </si>
  <si>
    <t>2.6.5.3.01-Maquinaria y equipos de construcción</t>
  </si>
  <si>
    <t>2.6.5.5.01-Equipo de telecomunicaciónes y señalamiento</t>
  </si>
  <si>
    <t>2.6.5.7.01-Herramientas y maquinas-herramientas</t>
  </si>
  <si>
    <t>2.6.6.9.01-Arboles, cultivos y plantas que general productos recurrentes</t>
  </si>
  <si>
    <t>2.6.7.4.01-Edificios no residenciales</t>
  </si>
  <si>
    <t>2.6.8.3.01-Programa de informática</t>
  </si>
  <si>
    <t>2.7.2.4.01-Infraestructura terrestre y obras anexas</t>
  </si>
  <si>
    <t>2.7.2.6.01-Infraestructura y plantaciones agrícolas</t>
  </si>
  <si>
    <t>C. Fondos  Especiales (Gastos Corrientes)</t>
  </si>
  <si>
    <t>Fondo 1972-Intabaco</t>
  </si>
  <si>
    <t>Fondo 1973-Conaleche</t>
  </si>
  <si>
    <t>D) PROYECTOS EN EJECUCION</t>
  </si>
  <si>
    <t>MEJORAM. DE LA SANIDAD E INOC. AGROALIM. EN LA REP.DOM. (PATCA III)</t>
  </si>
  <si>
    <t xml:space="preserve">                RECURSOS NACIONALES</t>
  </si>
  <si>
    <t xml:space="preserve">  F-0800 - RECURSOS EXTERNOS   (PATCA III)</t>
  </si>
  <si>
    <t>CONST. DE SISTEMA DE PROD.P/RECONVER</t>
  </si>
  <si>
    <t xml:space="preserve">        RECURSOS NACIONALES</t>
  </si>
  <si>
    <t>MEJORAM. DE DES. P/ORGANIZACIONES ECON. DE POBRES RURALES DE LA FRONTERA</t>
  </si>
  <si>
    <t xml:space="preserve">                 RECURSOS NACIONALES</t>
  </si>
  <si>
    <t xml:space="preserve">      F-0800 RECURSOS EXTERNOS  </t>
  </si>
  <si>
    <t>MEJ. DE DESARROLLO RURAL EN EL CENTRO Y ESTE (PRORURAL CENTRO Y ESTE)</t>
  </si>
  <si>
    <t xml:space="preserve">        RECURSOS EXTERNOS  </t>
  </si>
  <si>
    <t>MEJORAM. DE APOYO A LA INNOV. TECNOLOGICA AGROPEC. EN LA REP.DOM. PATCA II</t>
  </si>
  <si>
    <t xml:space="preserve">    F-0800  RECURSOS EXTERNOS (PATCA II)</t>
  </si>
  <si>
    <t>FORTALECIMIENTO Y ACCESO A MERCADOS DE LA FROTERA</t>
  </si>
  <si>
    <t>FORT. DE CAPACIDADES ORG., TEC., PROD.GERENCIALES</t>
  </si>
  <si>
    <t>0100-  RECURSOS NACIONALES</t>
  </si>
  <si>
    <t>0717-Fort.de Capac.Org., Téc.Prod. Y Gerenciales(Asist.a Prod. Org.)</t>
  </si>
  <si>
    <t>0717-Fort.de Capac.Org., Téc.Prod. Y Gerenciales(Formación de Competencias)</t>
  </si>
  <si>
    <t>E) RECURSOS EXTERNOS</t>
  </si>
  <si>
    <t>0900-PLAN SIERRA (CREDITO EXTERNOS)</t>
  </si>
  <si>
    <t>6027-PLAN SIERRA (DONACION EXTERNA)</t>
  </si>
  <si>
    <t xml:space="preserve">  </t>
  </si>
  <si>
    <r>
      <t>EJECUCI</t>
    </r>
    <r>
      <rPr>
        <b/>
        <sz val="13"/>
        <rFont val="Calibri"/>
        <family val="2"/>
      </rPr>
      <t>Ó</t>
    </r>
    <r>
      <rPr>
        <b/>
        <sz val="13"/>
        <rFont val="Arial"/>
        <family val="2"/>
      </rPr>
      <t>N PRESUPUESTARIA CORRESPONDIENTE AL MES DE MARZO  2014</t>
    </r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</si>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</sst>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.00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ck"/>
      <bottom style="thick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164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08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4" fontId="19" fillId="0" borderId="11" xfId="46" applyNumberFormat="1" applyFont="1" applyBorder="1" applyAlignment="1" applyProtection="1">
      <alignment/>
      <protection/>
    </xf>
    <xf numFmtId="4" fontId="19" fillId="0" borderId="12" xfId="46" applyNumberFormat="1" applyFont="1" applyBorder="1" applyAlignment="1" applyProtection="1">
      <alignment/>
      <protection/>
    </xf>
    <xf numFmtId="39" fontId="19" fillId="0" borderId="11" xfId="46" applyNumberFormat="1" applyFont="1" applyBorder="1" applyAlignment="1" applyProtection="1">
      <alignment/>
      <protection/>
    </xf>
    <xf numFmtId="4" fontId="19" fillId="0" borderId="13" xfId="46" applyNumberFormat="1" applyFont="1" applyBorder="1" applyAlignment="1" applyProtection="1">
      <alignment/>
      <protection/>
    </xf>
    <xf numFmtId="0" fontId="20" fillId="0" borderId="14" xfId="0" applyFont="1" applyFill="1" applyBorder="1" applyAlignment="1">
      <alignment/>
    </xf>
    <xf numFmtId="4" fontId="20" fillId="0" borderId="15" xfId="46" applyNumberFormat="1" applyFont="1" applyBorder="1" applyAlignment="1">
      <alignment/>
    </xf>
    <xf numFmtId="39" fontId="20" fillId="0" borderId="15" xfId="46" applyNumberFormat="1" applyFont="1" applyBorder="1" applyAlignment="1" applyProtection="1">
      <alignment/>
      <protection/>
    </xf>
    <xf numFmtId="4" fontId="20" fillId="0" borderId="15" xfId="46" applyNumberFormat="1" applyFont="1" applyBorder="1" applyAlignment="1" applyProtection="1">
      <alignment/>
      <protection/>
    </xf>
    <xf numFmtId="4" fontId="20" fillId="0" borderId="16" xfId="46" applyNumberFormat="1" applyFont="1" applyBorder="1" applyAlignment="1" applyProtection="1">
      <alignment/>
      <protection/>
    </xf>
    <xf numFmtId="3" fontId="20" fillId="0" borderId="14" xfId="0" applyNumberFormat="1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7" xfId="0" applyFont="1" applyFill="1" applyBorder="1" applyAlignment="1">
      <alignment horizontal="left"/>
    </xf>
    <xf numFmtId="0" fontId="19" fillId="0" borderId="18" xfId="0" applyFont="1" applyBorder="1" applyAlignment="1">
      <alignment/>
    </xf>
    <xf numFmtId="3" fontId="20" fillId="0" borderId="14" xfId="0" applyNumberFormat="1" applyFont="1" applyBorder="1" applyAlignment="1" applyProtection="1">
      <alignment horizontal="left"/>
      <protection/>
    </xf>
    <xf numFmtId="0" fontId="19" fillId="0" borderId="19" xfId="0" applyFont="1" applyBorder="1" applyAlignment="1">
      <alignment/>
    </xf>
    <xf numFmtId="4" fontId="19" fillId="0" borderId="20" xfId="46" applyNumberFormat="1" applyFont="1" applyBorder="1" applyAlignment="1">
      <alignment/>
    </xf>
    <xf numFmtId="39" fontId="19" fillId="0" borderId="20" xfId="46" applyNumberFormat="1" applyFont="1" applyBorder="1" applyAlignment="1" applyProtection="1">
      <alignment/>
      <protection/>
    </xf>
    <xf numFmtId="4" fontId="19" fillId="0" borderId="21" xfId="46" applyNumberFormat="1" applyFont="1" applyBorder="1" applyAlignment="1">
      <alignment/>
    </xf>
    <xf numFmtId="3" fontId="19" fillId="0" borderId="22" xfId="0" applyNumberFormat="1" applyFont="1" applyBorder="1" applyAlignment="1" applyProtection="1">
      <alignment horizontal="left"/>
      <protection/>
    </xf>
    <xf numFmtId="4" fontId="19" fillId="0" borderId="23" xfId="46" applyNumberFormat="1" applyFont="1" applyBorder="1" applyAlignment="1" applyProtection="1">
      <alignment/>
      <protection/>
    </xf>
    <xf numFmtId="39" fontId="19" fillId="0" borderId="23" xfId="46" applyNumberFormat="1" applyFont="1" applyBorder="1" applyAlignment="1" applyProtection="1">
      <alignment/>
      <protection/>
    </xf>
    <xf numFmtId="4" fontId="19" fillId="0" borderId="24" xfId="46" applyNumberFormat="1" applyFont="1" applyBorder="1" applyAlignment="1" applyProtection="1">
      <alignment/>
      <protection/>
    </xf>
    <xf numFmtId="4" fontId="19" fillId="0" borderId="15" xfId="46" applyNumberFormat="1" applyFont="1" applyBorder="1" applyAlignment="1" applyProtection="1">
      <alignment/>
      <protection/>
    </xf>
    <xf numFmtId="0" fontId="19" fillId="0" borderId="10" xfId="0" applyFont="1" applyBorder="1" applyAlignment="1">
      <alignment horizontal="left"/>
    </xf>
    <xf numFmtId="4" fontId="19" fillId="0" borderId="15" xfId="46" applyNumberFormat="1" applyFont="1" applyBorder="1" applyAlignment="1">
      <alignment/>
    </xf>
    <xf numFmtId="39" fontId="20" fillId="0" borderId="15" xfId="46" applyNumberFormat="1" applyFont="1" applyBorder="1" applyAlignment="1">
      <alignment/>
    </xf>
    <xf numFmtId="39" fontId="20" fillId="0" borderId="0" xfId="46" applyNumberFormat="1" applyFont="1" applyBorder="1" applyAlignment="1" applyProtection="1">
      <alignment/>
      <protection/>
    </xf>
    <xf numFmtId="4" fontId="20" fillId="0" borderId="0" xfId="0" applyNumberFormat="1" applyFont="1" applyBorder="1" applyAlignment="1">
      <alignment/>
    </xf>
    <xf numFmtId="0" fontId="19" fillId="0" borderId="25" xfId="0" applyFont="1" applyFill="1" applyBorder="1" applyAlignment="1">
      <alignment/>
    </xf>
    <xf numFmtId="4" fontId="19" fillId="0" borderId="26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4" fontId="20" fillId="0" borderId="26" xfId="46" applyNumberFormat="1" applyFont="1" applyFill="1" applyBorder="1" applyAlignment="1">
      <alignment/>
    </xf>
    <xf numFmtId="4" fontId="20" fillId="0" borderId="26" xfId="46" applyNumberFormat="1" applyFont="1" applyBorder="1" applyAlignment="1" applyProtection="1">
      <alignment/>
      <protection/>
    </xf>
    <xf numFmtId="4" fontId="20" fillId="0" borderId="15" xfId="0" applyNumberFormat="1" applyFont="1" applyBorder="1" applyAlignment="1">
      <alignment/>
    </xf>
    <xf numFmtId="43" fontId="19" fillId="0" borderId="11" xfId="46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/>
    </xf>
    <xf numFmtId="43" fontId="21" fillId="0" borderId="11" xfId="46" applyFont="1" applyBorder="1" applyAlignment="1" applyProtection="1">
      <alignment/>
      <protection/>
    </xf>
    <xf numFmtId="0" fontId="20" fillId="0" borderId="14" xfId="0" applyFont="1" applyBorder="1" applyAlignment="1" applyProtection="1">
      <alignment horizontal="left"/>
      <protection/>
    </xf>
    <xf numFmtId="39" fontId="20" fillId="0" borderId="15" xfId="0" applyNumberFormat="1" applyFont="1" applyBorder="1" applyAlignment="1">
      <alignment/>
    </xf>
    <xf numFmtId="43" fontId="20" fillId="0" borderId="15" xfId="46" applyFont="1" applyBorder="1" applyAlignment="1" applyProtection="1">
      <alignment/>
      <protection/>
    </xf>
    <xf numFmtId="0" fontId="21" fillId="0" borderId="10" xfId="0" applyFont="1" applyBorder="1" applyAlignment="1">
      <alignment/>
    </xf>
    <xf numFmtId="43" fontId="21" fillId="0" borderId="13" xfId="46" applyFont="1" applyBorder="1" applyAlignment="1" applyProtection="1">
      <alignment/>
      <protection/>
    </xf>
    <xf numFmtId="43" fontId="22" fillId="0" borderId="15" xfId="46" applyFont="1" applyBorder="1" applyAlignment="1" applyProtection="1">
      <alignment/>
      <protection/>
    </xf>
    <xf numFmtId="43" fontId="21" fillId="0" borderId="15" xfId="46" applyFont="1" applyBorder="1" applyAlignment="1" applyProtection="1">
      <alignment/>
      <protection/>
    </xf>
    <xf numFmtId="39" fontId="20" fillId="0" borderId="15" xfId="0" applyNumberFormat="1" applyFont="1" applyBorder="1" applyAlignment="1" applyProtection="1">
      <alignment/>
      <protection/>
    </xf>
    <xf numFmtId="0" fontId="20" fillId="0" borderId="27" xfId="0" applyFont="1" applyBorder="1" applyAlignment="1" applyProtection="1">
      <alignment horizontal="left"/>
      <protection/>
    </xf>
    <xf numFmtId="43" fontId="20" fillId="0" borderId="28" xfId="46" applyFont="1" applyBorder="1" applyAlignment="1" applyProtection="1">
      <alignment/>
      <protection/>
    </xf>
    <xf numFmtId="4" fontId="20" fillId="0" borderId="28" xfId="46" applyNumberFormat="1" applyFont="1" applyBorder="1" applyAlignment="1" applyProtection="1">
      <alignment/>
      <protection/>
    </xf>
    <xf numFmtId="0" fontId="20" fillId="0" borderId="14" xfId="0" applyFont="1" applyFill="1" applyBorder="1" applyAlignment="1" applyProtection="1">
      <alignment horizontal="left"/>
      <protection/>
    </xf>
    <xf numFmtId="43" fontId="20" fillId="0" borderId="15" xfId="46" applyFont="1" applyBorder="1" applyAlignment="1">
      <alignment/>
    </xf>
    <xf numFmtId="0" fontId="20" fillId="0" borderId="27" xfId="0" applyFont="1" applyFill="1" applyBorder="1" applyAlignment="1" applyProtection="1">
      <alignment horizontal="left"/>
      <protection/>
    </xf>
    <xf numFmtId="0" fontId="22" fillId="0" borderId="29" xfId="0" applyFont="1" applyFill="1" applyBorder="1" applyAlignment="1" applyProtection="1">
      <alignment horizontal="left"/>
      <protection/>
    </xf>
    <xf numFmtId="4" fontId="22" fillId="0" borderId="26" xfId="0" applyNumberFormat="1" applyFont="1" applyBorder="1" applyAlignment="1">
      <alignment/>
    </xf>
    <xf numFmtId="43" fontId="22" fillId="0" borderId="26" xfId="46" applyFont="1" applyBorder="1" applyAlignment="1">
      <alignment/>
    </xf>
    <xf numFmtId="4" fontId="22" fillId="0" borderId="30" xfId="46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4" fontId="20" fillId="0" borderId="28" xfId="0" applyNumberFormat="1" applyFont="1" applyBorder="1" applyAlignment="1">
      <alignment/>
    </xf>
    <xf numFmtId="43" fontId="20" fillId="0" borderId="28" xfId="46" applyFont="1" applyBorder="1" applyAlignment="1">
      <alignment/>
    </xf>
    <xf numFmtId="4" fontId="20" fillId="0" borderId="11" xfId="46" applyNumberFormat="1" applyFont="1" applyBorder="1" applyAlignment="1" applyProtection="1">
      <alignment/>
      <protection/>
    </xf>
    <xf numFmtId="4" fontId="20" fillId="0" borderId="13" xfId="46" applyNumberFormat="1" applyFont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left"/>
      <protection/>
    </xf>
    <xf numFmtId="0" fontId="20" fillId="0" borderId="31" xfId="0" applyFont="1" applyFill="1" applyBorder="1" applyAlignment="1" applyProtection="1">
      <alignment horizontal="left"/>
      <protection/>
    </xf>
    <xf numFmtId="4" fontId="20" fillId="0" borderId="11" xfId="0" applyNumberFormat="1" applyFont="1" applyBorder="1" applyAlignment="1">
      <alignment/>
    </xf>
    <xf numFmtId="43" fontId="20" fillId="0" borderId="31" xfId="46" applyFont="1" applyBorder="1" applyAlignment="1">
      <alignment/>
    </xf>
    <xf numFmtId="0" fontId="20" fillId="0" borderId="10" xfId="0" applyFont="1" applyFill="1" applyBorder="1" applyAlignment="1" applyProtection="1">
      <alignment horizontal="left"/>
      <protection/>
    </xf>
    <xf numFmtId="43" fontId="20" fillId="0" borderId="11" xfId="46" applyFont="1" applyBorder="1" applyAlignment="1">
      <alignment/>
    </xf>
    <xf numFmtId="4" fontId="20" fillId="0" borderId="32" xfId="46" applyNumberFormat="1" applyFont="1" applyBorder="1" applyAlignment="1" applyProtection="1">
      <alignment/>
      <protection/>
    </xf>
    <xf numFmtId="0" fontId="20" fillId="0" borderId="33" xfId="0" applyFont="1" applyBorder="1" applyAlignment="1">
      <alignment/>
    </xf>
    <xf numFmtId="43" fontId="22" fillId="0" borderId="11" xfId="46" applyFont="1" applyBorder="1" applyAlignment="1" applyProtection="1">
      <alignment/>
      <protection/>
    </xf>
    <xf numFmtId="43" fontId="21" fillId="0" borderId="28" xfId="46" applyFont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4" fontId="23" fillId="0" borderId="0" xfId="0" applyNumberFormat="1" applyFont="1" applyBorder="1" applyAlignment="1">
      <alignment/>
    </xf>
    <xf numFmtId="0" fontId="23" fillId="24" borderId="29" xfId="0" applyFont="1" applyFill="1" applyBorder="1" applyAlignment="1" applyProtection="1">
      <alignment horizontal="left"/>
      <protection/>
    </xf>
    <xf numFmtId="37" fontId="23" fillId="24" borderId="26" xfId="0" applyNumberFormat="1" applyFont="1" applyFill="1" applyBorder="1" applyAlignment="1" applyProtection="1">
      <alignment horizontal="center"/>
      <protection/>
    </xf>
    <xf numFmtId="37" fontId="23" fillId="24" borderId="34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23" fillId="24" borderId="14" xfId="0" applyFont="1" applyFill="1" applyBorder="1" applyAlignment="1" applyProtection="1">
      <alignment horizontal="left"/>
      <protection/>
    </xf>
    <xf numFmtId="37" fontId="23" fillId="24" borderId="15" xfId="0" applyNumberFormat="1" applyFont="1" applyFill="1" applyBorder="1" applyAlignment="1" applyProtection="1">
      <alignment horizontal="center"/>
      <protection/>
    </xf>
    <xf numFmtId="37" fontId="23" fillId="24" borderId="16" xfId="0" applyNumberFormat="1" applyFont="1" applyFill="1" applyBorder="1" applyAlignment="1" applyProtection="1">
      <alignment horizontal="center"/>
      <protection/>
    </xf>
    <xf numFmtId="0" fontId="23" fillId="24" borderId="35" xfId="0" applyFont="1" applyFill="1" applyBorder="1" applyAlignment="1" applyProtection="1">
      <alignment horizontal="left"/>
      <protection/>
    </xf>
    <xf numFmtId="37" fontId="23" fillId="24" borderId="36" xfId="0" applyNumberFormat="1" applyFont="1" applyFill="1" applyBorder="1" applyAlignment="1" applyProtection="1">
      <alignment horizontal="center"/>
      <protection/>
    </xf>
    <xf numFmtId="37" fontId="23" fillId="24" borderId="28" xfId="0" applyNumberFormat="1" applyFont="1" applyFill="1" applyBorder="1" applyAlignment="1" applyProtection="1">
      <alignment horizontal="center"/>
      <protection/>
    </xf>
    <xf numFmtId="37" fontId="23" fillId="24" borderId="12" xfId="0" applyNumberFormat="1" applyFont="1" applyFill="1" applyBorder="1" applyAlignment="1" applyProtection="1">
      <alignment horizontal="center"/>
      <protection/>
    </xf>
    <xf numFmtId="39" fontId="0" fillId="0" borderId="0" xfId="0" applyNumberFormat="1" applyFont="1" applyAlignment="1" applyProtection="1">
      <alignment/>
      <protection/>
    </xf>
    <xf numFmtId="49" fontId="20" fillId="0" borderId="17" xfId="0" applyNumberFormat="1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49" fontId="20" fillId="0" borderId="15" xfId="0" applyNumberFormat="1" applyFont="1" applyFill="1" applyBorder="1" applyAlignment="1">
      <alignment/>
    </xf>
    <xf numFmtId="3" fontId="20" fillId="0" borderId="15" xfId="0" applyNumberFormat="1" applyFont="1" applyFill="1" applyBorder="1" applyAlignment="1">
      <alignment horizontal="left"/>
    </xf>
    <xf numFmtId="3" fontId="20" fillId="0" borderId="3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/>
    </xf>
    <xf numFmtId="0" fontId="20" fillId="0" borderId="14" xfId="0" applyFont="1" applyBorder="1" applyAlignment="1">
      <alignment/>
    </xf>
    <xf numFmtId="0" fontId="20" fillId="0" borderId="37" xfId="0" applyFont="1" applyBorder="1" applyAlignment="1">
      <alignment/>
    </xf>
    <xf numFmtId="49" fontId="20" fillId="0" borderId="30" xfId="0" applyNumberFormat="1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2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1" fillId="0" borderId="27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/>
    </xf>
    <xf numFmtId="0" fontId="24" fillId="0" borderId="38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- Style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3"/>
  <sheetViews>
    <sheetView tabSelected="1" zoomScalePageLayoutView="0" workbookViewId="0" topLeftCell="A1">
      <selection activeCell="T26" sqref="T26"/>
    </sheetView>
  </sheetViews>
  <sheetFormatPr defaultColWidth="9.140625" defaultRowHeight="12.75"/>
  <cols>
    <col min="1" max="1" width="86.00390625" style="0" bestFit="1" customWidth="1"/>
    <col min="2" max="2" width="15.8515625" style="0" bestFit="1" customWidth="1"/>
    <col min="3" max="3" width="17.8515625" style="0" customWidth="1"/>
    <col min="4" max="4" width="17.140625" style="0" bestFit="1" customWidth="1"/>
    <col min="5" max="7" width="15.7109375" style="0" customWidth="1"/>
    <col min="8" max="8" width="17.8515625" style="0" customWidth="1"/>
    <col min="9" max="9" width="16.421875" style="0" customWidth="1"/>
    <col min="10" max="10" width="14.421875" style="0" customWidth="1"/>
    <col min="11" max="11" width="15.57421875" style="0" customWidth="1"/>
    <col min="12" max="12" width="14.421875" style="0" customWidth="1"/>
    <col min="13" max="13" width="15.57421875" style="0" customWidth="1"/>
    <col min="14" max="14" width="1.8515625" style="0" customWidth="1"/>
    <col min="15" max="15" width="15.57421875" style="0" customWidth="1"/>
    <col min="16" max="16" width="1.8515625" style="0" customWidth="1"/>
    <col min="17" max="17" width="19.00390625" style="0" customWidth="1"/>
    <col min="18" max="18" width="1.8515625" style="0" customWidth="1"/>
    <col min="19" max="25" width="15.57421875" style="0" customWidth="1"/>
  </cols>
  <sheetData>
    <row r="1" spans="1:9" ht="16.5">
      <c r="A1" s="107" t="s">
        <v>1</v>
      </c>
      <c r="B1" s="107"/>
      <c r="C1" s="107"/>
      <c r="D1" s="107"/>
      <c r="E1" s="107"/>
      <c r="F1" s="107"/>
      <c r="G1" s="107"/>
      <c r="H1" s="107"/>
      <c r="I1" s="107"/>
    </row>
    <row r="2" spans="1:9" ht="17.25">
      <c r="A2" s="107" t="s">
        <v>155</v>
      </c>
      <c r="B2" s="107"/>
      <c r="C2" s="107"/>
      <c r="D2" s="107"/>
      <c r="E2" s="107"/>
      <c r="F2" s="107"/>
      <c r="G2" s="107"/>
      <c r="H2" s="107"/>
      <c r="I2" s="107"/>
    </row>
    <row r="3" spans="1:15" ht="17.25" thickBot="1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O3" s="1"/>
    </row>
    <row r="4" spans="1:31" s="81" customFormat="1" ht="12.75">
      <c r="A4" s="77" t="s">
        <v>0</v>
      </c>
      <c r="B4" s="78" t="s">
        <v>3</v>
      </c>
      <c r="C4" s="78" t="s">
        <v>3</v>
      </c>
      <c r="D4" s="78"/>
      <c r="E4" s="78"/>
      <c r="F4" s="78"/>
      <c r="G4" s="78"/>
      <c r="H4" s="78"/>
      <c r="I4" s="79" t="s">
        <v>4</v>
      </c>
      <c r="J4" s="80"/>
      <c r="K4" s="80"/>
      <c r="L4" s="80"/>
      <c r="Q4" s="80"/>
      <c r="S4" s="80"/>
      <c r="U4" s="80"/>
      <c r="W4" s="80"/>
      <c r="Y4" s="80"/>
      <c r="AA4" s="80"/>
      <c r="AC4" s="80"/>
      <c r="AE4" s="80"/>
    </row>
    <row r="5" spans="1:19" s="81" customFormat="1" ht="12.75">
      <c r="A5" s="82" t="s">
        <v>5</v>
      </c>
      <c r="B5" s="83" t="s">
        <v>6</v>
      </c>
      <c r="C5" s="83" t="s">
        <v>7</v>
      </c>
      <c r="D5" s="83" t="s">
        <v>4</v>
      </c>
      <c r="E5" s="83" t="s">
        <v>8</v>
      </c>
      <c r="F5" s="83" t="s">
        <v>9</v>
      </c>
      <c r="G5" s="83" t="s">
        <v>10</v>
      </c>
      <c r="H5" s="83" t="s">
        <v>11</v>
      </c>
      <c r="I5" s="84" t="s">
        <v>12</v>
      </c>
      <c r="J5" s="80"/>
      <c r="K5" s="80"/>
      <c r="L5" s="80"/>
      <c r="Q5" s="80"/>
      <c r="S5" s="80"/>
    </row>
    <row r="6" spans="1:19" s="81" customFormat="1" ht="13.5" thickBot="1">
      <c r="A6" s="85"/>
      <c r="B6" s="86" t="s">
        <v>13</v>
      </c>
      <c r="C6" s="87" t="s">
        <v>3</v>
      </c>
      <c r="D6" s="86" t="s">
        <v>6</v>
      </c>
      <c r="E6" s="86"/>
      <c r="F6" s="86"/>
      <c r="G6" s="86"/>
      <c r="H6" s="86" t="s">
        <v>14</v>
      </c>
      <c r="I6" s="88" t="s">
        <v>15</v>
      </c>
      <c r="J6" s="80"/>
      <c r="K6" s="80"/>
      <c r="L6" s="80"/>
      <c r="Q6" s="80"/>
      <c r="S6" s="80"/>
    </row>
    <row r="7" spans="1:23" s="81" customFormat="1" ht="13.5" thickBot="1">
      <c r="A7" s="2" t="s">
        <v>16</v>
      </c>
      <c r="B7" s="3">
        <f aca="true" t="shared" si="0" ref="B7:I7">+B8+B95+B123+B126+B149</f>
        <v>9814054223</v>
      </c>
      <c r="C7" s="3">
        <f t="shared" si="0"/>
        <v>-102003171.88999999</v>
      </c>
      <c r="D7" s="3">
        <f t="shared" si="0"/>
        <v>9712051051.11</v>
      </c>
      <c r="E7" s="3">
        <f t="shared" si="0"/>
        <v>536055230.23</v>
      </c>
      <c r="F7" s="3">
        <f t="shared" si="0"/>
        <v>607964986.92</v>
      </c>
      <c r="G7" s="3">
        <f t="shared" si="0"/>
        <v>1299946053.3</v>
      </c>
      <c r="H7" s="3">
        <f t="shared" si="0"/>
        <v>2443966270.45</v>
      </c>
      <c r="I7" s="4">
        <f t="shared" si="0"/>
        <v>7260595023.4800005</v>
      </c>
      <c r="J7" s="80"/>
      <c r="K7" s="80"/>
      <c r="L7" s="80"/>
      <c r="W7" s="80"/>
    </row>
    <row r="8" spans="1:13" s="81" customFormat="1" ht="13.5" thickBot="1">
      <c r="A8" s="2" t="s">
        <v>17</v>
      </c>
      <c r="B8" s="3">
        <f aca="true" t="shared" si="1" ref="B8:I8">+B9+B25+B55+B84</f>
        <v>6681584296</v>
      </c>
      <c r="C8" s="5">
        <f t="shared" si="1"/>
        <v>-102003171.88999999</v>
      </c>
      <c r="D8" s="5">
        <f t="shared" si="1"/>
        <v>6579581124.11</v>
      </c>
      <c r="E8" s="3">
        <f t="shared" si="1"/>
        <v>457895969.01</v>
      </c>
      <c r="F8" s="3">
        <f t="shared" si="1"/>
        <v>567779953.76</v>
      </c>
      <c r="G8" s="3">
        <f t="shared" si="1"/>
        <v>645999225.4</v>
      </c>
      <c r="H8" s="3">
        <f t="shared" si="1"/>
        <v>1671675148.17</v>
      </c>
      <c r="I8" s="6">
        <f t="shared" si="1"/>
        <v>4900416218.76</v>
      </c>
      <c r="M8" s="80"/>
    </row>
    <row r="9" spans="1:9" s="81" customFormat="1" ht="13.5" thickBot="1">
      <c r="A9" s="2" t="s">
        <v>18</v>
      </c>
      <c r="B9" s="3">
        <f>SUM(B10:B23)</f>
        <v>2029998485</v>
      </c>
      <c r="C9" s="5">
        <f aca="true" t="shared" si="2" ref="C9:I9">SUM(C10:C24)</f>
        <v>-64555381.889999986</v>
      </c>
      <c r="D9" s="3">
        <f t="shared" si="2"/>
        <v>1965443103.11</v>
      </c>
      <c r="E9" s="3">
        <f t="shared" si="2"/>
        <v>134183346.92999999</v>
      </c>
      <c r="F9" s="3">
        <f t="shared" si="2"/>
        <v>161402796.39</v>
      </c>
      <c r="G9" s="3">
        <f t="shared" si="2"/>
        <v>158557131.32</v>
      </c>
      <c r="H9" s="3">
        <f t="shared" si="2"/>
        <v>454143274.64</v>
      </c>
      <c r="I9" s="6">
        <f t="shared" si="2"/>
        <v>1511299828.47</v>
      </c>
    </row>
    <row r="10" spans="1:23" s="81" customFormat="1" ht="12.75">
      <c r="A10" s="7" t="s">
        <v>19</v>
      </c>
      <c r="B10" s="8">
        <v>1442645503</v>
      </c>
      <c r="C10" s="9">
        <v>-101463407.71</v>
      </c>
      <c r="D10" s="10">
        <f aca="true" t="shared" si="3" ref="D10:D24">+B10+C10</f>
        <v>1341182095.29</v>
      </c>
      <c r="E10" s="10">
        <v>97961677</v>
      </c>
      <c r="F10" s="10">
        <v>118844955.2</v>
      </c>
      <c r="G10" s="10">
        <v>109762381.18</v>
      </c>
      <c r="H10" s="10">
        <f aca="true" t="shared" si="4" ref="H10:H24">SUM(E10:G10)</f>
        <v>326569013.38</v>
      </c>
      <c r="I10" s="11">
        <f aca="true" t="shared" si="5" ref="I10:I24">+D10-H10</f>
        <v>1014613081.91</v>
      </c>
      <c r="J10" s="80"/>
      <c r="K10" s="80"/>
      <c r="L10" s="80"/>
      <c r="W10" s="80"/>
    </row>
    <row r="11" spans="1:23" s="81" customFormat="1" ht="12.75">
      <c r="A11" s="7" t="s">
        <v>20</v>
      </c>
      <c r="B11" s="8">
        <v>6360000</v>
      </c>
      <c r="C11" s="9"/>
      <c r="D11" s="10">
        <f t="shared" si="3"/>
        <v>6360000</v>
      </c>
      <c r="E11" s="10">
        <v>249000</v>
      </c>
      <c r="F11" s="10">
        <v>574000</v>
      </c>
      <c r="G11" s="10">
        <v>717000</v>
      </c>
      <c r="H11" s="10">
        <f t="shared" si="4"/>
        <v>1540000</v>
      </c>
      <c r="I11" s="11">
        <f t="shared" si="5"/>
        <v>4820000</v>
      </c>
      <c r="J11" s="80"/>
      <c r="K11" s="80"/>
      <c r="L11" s="80"/>
      <c r="W11" s="80"/>
    </row>
    <row r="12" spans="1:23" s="81" customFormat="1" ht="12.75">
      <c r="A12" s="7" t="s">
        <v>21</v>
      </c>
      <c r="B12" s="8"/>
      <c r="C12" s="9">
        <v>129090238</v>
      </c>
      <c r="D12" s="10">
        <f t="shared" si="3"/>
        <v>129090238</v>
      </c>
      <c r="E12" s="10">
        <v>11786607.49</v>
      </c>
      <c r="F12" s="10">
        <v>13731382.64</v>
      </c>
      <c r="G12" s="10">
        <v>12765999.39</v>
      </c>
      <c r="H12" s="10">
        <f t="shared" si="4"/>
        <v>38283989.52</v>
      </c>
      <c r="I12" s="11">
        <f t="shared" si="5"/>
        <v>90806248.47999999</v>
      </c>
      <c r="J12" s="80"/>
      <c r="K12" s="80"/>
      <c r="L12" s="80"/>
      <c r="W12" s="80"/>
    </row>
    <row r="13" spans="1:23" s="81" customFormat="1" ht="12.75">
      <c r="A13" s="7" t="s">
        <v>22</v>
      </c>
      <c r="B13" s="8">
        <v>96982523</v>
      </c>
      <c r="C13" s="9">
        <v>3941492.57</v>
      </c>
      <c r="D13" s="10">
        <f t="shared" si="3"/>
        <v>100924015.57</v>
      </c>
      <c r="E13" s="10">
        <v>6989643.13</v>
      </c>
      <c r="F13" s="10">
        <v>7746778.42</v>
      </c>
      <c r="G13" s="10">
        <v>7444058</v>
      </c>
      <c r="H13" s="10">
        <f t="shared" si="4"/>
        <v>22180479.55</v>
      </c>
      <c r="I13" s="11">
        <f t="shared" si="5"/>
        <v>78743536.02</v>
      </c>
      <c r="J13" s="80"/>
      <c r="K13" s="80"/>
      <c r="L13" s="80"/>
      <c r="W13" s="80"/>
    </row>
    <row r="14" spans="1:23" s="81" customFormat="1" ht="12.75">
      <c r="A14" s="7" t="s">
        <v>23</v>
      </c>
      <c r="B14" s="8">
        <v>110884018</v>
      </c>
      <c r="C14" s="9">
        <v>11629227.22</v>
      </c>
      <c r="D14" s="10">
        <f t="shared" si="3"/>
        <v>122513245.22</v>
      </c>
      <c r="E14" s="10"/>
      <c r="F14" s="10"/>
      <c r="G14" s="10"/>
      <c r="H14" s="10">
        <f t="shared" si="4"/>
        <v>0</v>
      </c>
      <c r="I14" s="11">
        <f t="shared" si="5"/>
        <v>122513245.22</v>
      </c>
      <c r="J14" s="80"/>
      <c r="K14" s="80"/>
      <c r="L14" s="80"/>
      <c r="W14" s="80"/>
    </row>
    <row r="15" spans="1:23" s="81" customFormat="1" ht="12.75">
      <c r="A15" s="7" t="s">
        <v>24</v>
      </c>
      <c r="B15" s="8">
        <v>3500000</v>
      </c>
      <c r="C15" s="9"/>
      <c r="D15" s="10">
        <f t="shared" si="3"/>
        <v>3500000</v>
      </c>
      <c r="E15" s="10"/>
      <c r="F15" s="10"/>
      <c r="G15" s="10"/>
      <c r="H15" s="10">
        <f t="shared" si="4"/>
        <v>0</v>
      </c>
      <c r="I15" s="11">
        <f t="shared" si="5"/>
        <v>3500000</v>
      </c>
      <c r="J15" s="80"/>
      <c r="K15" s="80"/>
      <c r="L15" s="80"/>
      <c r="W15" s="80"/>
    </row>
    <row r="16" spans="1:23" s="81" customFormat="1" ht="12.75">
      <c r="A16" s="7" t="s">
        <v>25</v>
      </c>
      <c r="B16" s="8">
        <v>4102224</v>
      </c>
      <c r="C16" s="9"/>
      <c r="D16" s="10">
        <f t="shared" si="3"/>
        <v>4102224</v>
      </c>
      <c r="E16" s="10">
        <v>341501.11</v>
      </c>
      <c r="F16" s="10">
        <v>341524.17</v>
      </c>
      <c r="G16" s="10">
        <v>341526.74</v>
      </c>
      <c r="H16" s="10">
        <f t="shared" si="4"/>
        <v>1024552.02</v>
      </c>
      <c r="I16" s="11">
        <f t="shared" si="5"/>
        <v>3077671.98</v>
      </c>
      <c r="J16" s="80"/>
      <c r="K16" s="80"/>
      <c r="L16" s="80"/>
      <c r="W16" s="80"/>
    </row>
    <row r="17" spans="1:23" s="81" customFormat="1" ht="12.75">
      <c r="A17" s="7" t="s">
        <v>26</v>
      </c>
      <c r="B17" s="8">
        <v>11722332</v>
      </c>
      <c r="C17" s="9"/>
      <c r="D17" s="10">
        <f t="shared" si="3"/>
        <v>11722332</v>
      </c>
      <c r="E17" s="10">
        <v>976861.04</v>
      </c>
      <c r="F17" s="10">
        <v>976861.04</v>
      </c>
      <c r="G17" s="10">
        <v>976861.04</v>
      </c>
      <c r="H17" s="10">
        <f t="shared" si="4"/>
        <v>2930583.12</v>
      </c>
      <c r="I17" s="11">
        <f t="shared" si="5"/>
        <v>8791748.879999999</v>
      </c>
      <c r="J17" s="80"/>
      <c r="K17" s="80"/>
      <c r="L17" s="80"/>
      <c r="W17" s="80"/>
    </row>
    <row r="18" spans="1:23" s="81" customFormat="1" ht="12.75">
      <c r="A18" s="7" t="s">
        <v>27</v>
      </c>
      <c r="B18" s="8"/>
      <c r="C18" s="9">
        <v>28500000</v>
      </c>
      <c r="D18" s="10">
        <f t="shared" si="3"/>
        <v>28500000</v>
      </c>
      <c r="E18" s="10"/>
      <c r="F18" s="10"/>
      <c r="G18" s="10">
        <v>8801015.15</v>
      </c>
      <c r="H18" s="10">
        <f t="shared" si="4"/>
        <v>8801015.15</v>
      </c>
      <c r="I18" s="11">
        <f t="shared" si="5"/>
        <v>19698984.85</v>
      </c>
      <c r="J18" s="80"/>
      <c r="K18" s="80"/>
      <c r="L18" s="80"/>
      <c r="W18" s="80"/>
    </row>
    <row r="19" spans="1:23" s="81" customFormat="1" ht="12.75">
      <c r="A19" s="7" t="s">
        <v>28</v>
      </c>
      <c r="B19" s="8">
        <v>129090238</v>
      </c>
      <c r="C19" s="9">
        <v>-129090238</v>
      </c>
      <c r="D19" s="10">
        <f t="shared" si="3"/>
        <v>0</v>
      </c>
      <c r="E19" s="10"/>
      <c r="F19" s="10"/>
      <c r="G19" s="10"/>
      <c r="H19" s="10">
        <f t="shared" si="4"/>
        <v>0</v>
      </c>
      <c r="I19" s="11">
        <f t="shared" si="5"/>
        <v>0</v>
      </c>
      <c r="J19" s="80"/>
      <c r="K19" s="80"/>
      <c r="L19" s="80"/>
      <c r="M19" s="89"/>
      <c r="W19" s="80"/>
    </row>
    <row r="20" spans="1:23" s="81" customFormat="1" ht="12.75">
      <c r="A20" s="7" t="s">
        <v>29</v>
      </c>
      <c r="B20" s="8">
        <v>28500000</v>
      </c>
      <c r="C20" s="9">
        <v>-28500000</v>
      </c>
      <c r="D20" s="10">
        <f t="shared" si="3"/>
        <v>0</v>
      </c>
      <c r="E20" s="10"/>
      <c r="F20" s="10"/>
      <c r="G20" s="10"/>
      <c r="H20" s="10">
        <f t="shared" si="4"/>
        <v>0</v>
      </c>
      <c r="I20" s="11">
        <f t="shared" si="5"/>
        <v>0</v>
      </c>
      <c r="J20" s="80"/>
      <c r="K20" s="80"/>
      <c r="L20" s="80"/>
      <c r="M20" s="89"/>
      <c r="W20" s="80"/>
    </row>
    <row r="21" spans="1:23" s="81" customFormat="1" ht="12.75">
      <c r="A21" s="7" t="s">
        <v>30</v>
      </c>
      <c r="B21" s="8">
        <v>91454794</v>
      </c>
      <c r="C21" s="9">
        <v>9894146.48</v>
      </c>
      <c r="D21" s="10">
        <f t="shared" si="3"/>
        <v>101348940.48</v>
      </c>
      <c r="E21" s="10">
        <v>7351498.52</v>
      </c>
      <c r="F21" s="10">
        <v>8885807.71</v>
      </c>
      <c r="G21" s="10">
        <v>8219427.72</v>
      </c>
      <c r="H21" s="10">
        <f t="shared" si="4"/>
        <v>24456733.95</v>
      </c>
      <c r="I21" s="11">
        <f t="shared" si="5"/>
        <v>76892206.53</v>
      </c>
      <c r="J21" s="80"/>
      <c r="K21" s="80"/>
      <c r="L21" s="80"/>
      <c r="M21" s="89"/>
      <c r="W21" s="80"/>
    </row>
    <row r="22" spans="1:23" s="81" customFormat="1" ht="12.75">
      <c r="A22" s="7" t="s">
        <v>31</v>
      </c>
      <c r="B22" s="8">
        <v>91791752</v>
      </c>
      <c r="C22" s="9">
        <v>3189504.11</v>
      </c>
      <c r="D22" s="10">
        <f t="shared" si="3"/>
        <v>94981256.11</v>
      </c>
      <c r="E22" s="10">
        <v>7449612.73</v>
      </c>
      <c r="F22" s="10">
        <v>8986081.56</v>
      </c>
      <c r="G22" s="10">
        <v>8319725.81</v>
      </c>
      <c r="H22" s="10">
        <f t="shared" si="4"/>
        <v>24755420.1</v>
      </c>
      <c r="I22" s="11">
        <f t="shared" si="5"/>
        <v>70225836.00999999</v>
      </c>
      <c r="J22" s="80"/>
      <c r="K22" s="80"/>
      <c r="L22" s="80"/>
      <c r="M22" s="89"/>
      <c r="W22" s="80"/>
    </row>
    <row r="23" spans="1:23" s="81" customFormat="1" ht="12.75">
      <c r="A23" s="7" t="s">
        <v>32</v>
      </c>
      <c r="B23" s="8">
        <v>12965101</v>
      </c>
      <c r="C23" s="9">
        <v>1535057.99</v>
      </c>
      <c r="D23" s="10">
        <f t="shared" si="3"/>
        <v>14500158.99</v>
      </c>
      <c r="E23" s="10">
        <v>1076945.91</v>
      </c>
      <c r="F23" s="10">
        <v>1315405.65</v>
      </c>
      <c r="G23" s="10">
        <v>1209136.29</v>
      </c>
      <c r="H23" s="10">
        <f t="shared" si="4"/>
        <v>3601487.8499999996</v>
      </c>
      <c r="I23" s="11">
        <f t="shared" si="5"/>
        <v>10898671.14</v>
      </c>
      <c r="J23" s="80"/>
      <c r="K23" s="80"/>
      <c r="L23" s="80"/>
      <c r="M23" s="89"/>
      <c r="W23" s="80"/>
    </row>
    <row r="24" spans="1:23" s="81" customFormat="1" ht="13.5" thickBot="1">
      <c r="A24" s="7" t="s">
        <v>33</v>
      </c>
      <c r="B24" s="8"/>
      <c r="C24" s="9">
        <v>6718597.45</v>
      </c>
      <c r="D24" s="10">
        <f t="shared" si="3"/>
        <v>6718597.45</v>
      </c>
      <c r="E24" s="10"/>
      <c r="F24" s="10"/>
      <c r="G24" s="10"/>
      <c r="H24" s="10">
        <f t="shared" si="4"/>
        <v>0</v>
      </c>
      <c r="I24" s="11">
        <f t="shared" si="5"/>
        <v>6718597.45</v>
      </c>
      <c r="J24" s="80"/>
      <c r="K24" s="80"/>
      <c r="L24" s="80"/>
      <c r="M24" s="89"/>
      <c r="W24" s="80"/>
    </row>
    <row r="25" spans="1:23" s="81" customFormat="1" ht="13.5" thickBot="1">
      <c r="A25" s="27" t="s">
        <v>34</v>
      </c>
      <c r="B25" s="3">
        <f aca="true" t="shared" si="6" ref="B25:I25">SUM(B26:B54)</f>
        <v>376895249</v>
      </c>
      <c r="C25" s="5">
        <f t="shared" si="6"/>
        <v>-9925706</v>
      </c>
      <c r="D25" s="3">
        <f t="shared" si="6"/>
        <v>366969543</v>
      </c>
      <c r="E25" s="3">
        <f t="shared" si="6"/>
        <v>42460638.25</v>
      </c>
      <c r="F25" s="3">
        <f t="shared" si="6"/>
        <v>41118930.29</v>
      </c>
      <c r="G25" s="3">
        <f t="shared" si="6"/>
        <v>34527062.31</v>
      </c>
      <c r="H25" s="3">
        <f t="shared" si="6"/>
        <v>118106630.85</v>
      </c>
      <c r="I25" s="6">
        <f t="shared" si="6"/>
        <v>241837912.15</v>
      </c>
      <c r="J25" s="80"/>
      <c r="K25" s="80"/>
      <c r="L25" s="80"/>
      <c r="M25" s="89"/>
      <c r="W25" s="80"/>
    </row>
    <row r="26" spans="1:23" s="81" customFormat="1" ht="12.75">
      <c r="A26" s="7" t="s">
        <v>35</v>
      </c>
      <c r="B26" s="8">
        <v>8000000</v>
      </c>
      <c r="C26" s="10"/>
      <c r="D26" s="10">
        <f aca="true" t="shared" si="7" ref="D26:D54">+B26+C26</f>
        <v>8000000</v>
      </c>
      <c r="E26" s="10">
        <v>142583.82</v>
      </c>
      <c r="F26" s="10">
        <v>1234524.66</v>
      </c>
      <c r="G26" s="10">
        <v>136665.13</v>
      </c>
      <c r="H26" s="10">
        <f aca="true" t="shared" si="8" ref="H26:H35">SUM(E26:G26)</f>
        <v>1513773.6099999999</v>
      </c>
      <c r="I26" s="11">
        <f aca="true" t="shared" si="9" ref="I26:I35">+D26-H26</f>
        <v>6486226.390000001</v>
      </c>
      <c r="J26" s="80"/>
      <c r="K26" s="80"/>
      <c r="L26" s="80"/>
      <c r="M26" s="89"/>
      <c r="W26" s="80"/>
    </row>
    <row r="27" spans="1:23" s="81" customFormat="1" ht="12.75">
      <c r="A27" s="7" t="s">
        <v>36</v>
      </c>
      <c r="B27" s="8">
        <v>14000000</v>
      </c>
      <c r="C27" s="10"/>
      <c r="D27" s="10">
        <f t="shared" si="7"/>
        <v>14000000</v>
      </c>
      <c r="E27" s="10">
        <v>1957416.18</v>
      </c>
      <c r="F27" s="10">
        <v>865475.34</v>
      </c>
      <c r="G27" s="10">
        <v>2186025.25</v>
      </c>
      <c r="H27" s="10">
        <f t="shared" si="8"/>
        <v>5008916.77</v>
      </c>
      <c r="I27" s="11">
        <f t="shared" si="9"/>
        <v>8991083.23</v>
      </c>
      <c r="J27" s="80"/>
      <c r="K27" s="80"/>
      <c r="L27" s="80"/>
      <c r="M27" s="89"/>
      <c r="W27" s="80"/>
    </row>
    <row r="28" spans="1:23" s="81" customFormat="1" ht="12.75">
      <c r="A28" s="7" t="s">
        <v>37</v>
      </c>
      <c r="B28" s="8">
        <v>3200000</v>
      </c>
      <c r="C28" s="10"/>
      <c r="D28" s="10">
        <f t="shared" si="7"/>
        <v>3200000</v>
      </c>
      <c r="E28" s="10"/>
      <c r="F28" s="10"/>
      <c r="G28" s="10">
        <v>58127.02</v>
      </c>
      <c r="H28" s="10">
        <f t="shared" si="8"/>
        <v>58127.02</v>
      </c>
      <c r="I28" s="11">
        <f t="shared" si="9"/>
        <v>3141872.98</v>
      </c>
      <c r="J28" s="80"/>
      <c r="K28" s="80"/>
      <c r="L28" s="80"/>
      <c r="M28" s="89"/>
      <c r="W28" s="80"/>
    </row>
    <row r="29" spans="1:23" s="81" customFormat="1" ht="12.75">
      <c r="A29" s="7" t="s">
        <v>38</v>
      </c>
      <c r="B29" s="8">
        <v>60590622</v>
      </c>
      <c r="C29" s="10"/>
      <c r="D29" s="10">
        <f t="shared" si="7"/>
        <v>60590622</v>
      </c>
      <c r="E29" s="10">
        <v>5029533</v>
      </c>
      <c r="F29" s="10">
        <v>5807964.34</v>
      </c>
      <c r="G29" s="10">
        <v>4187534.56</v>
      </c>
      <c r="H29" s="10">
        <f t="shared" si="8"/>
        <v>15025031.9</v>
      </c>
      <c r="I29" s="11">
        <f t="shared" si="9"/>
        <v>45565590.1</v>
      </c>
      <c r="J29" s="80"/>
      <c r="K29" s="80"/>
      <c r="L29" s="80"/>
      <c r="M29" s="89"/>
      <c r="W29" s="80"/>
    </row>
    <row r="30" spans="1:23" s="81" customFormat="1" ht="12.75">
      <c r="A30" s="7" t="s">
        <v>39</v>
      </c>
      <c r="B30" s="8">
        <v>13705322</v>
      </c>
      <c r="C30" s="10"/>
      <c r="D30" s="10">
        <f t="shared" si="7"/>
        <v>13705322</v>
      </c>
      <c r="E30" s="10">
        <v>1523430.26</v>
      </c>
      <c r="F30" s="10">
        <v>1491314.31</v>
      </c>
      <c r="G30" s="10">
        <v>1726992</v>
      </c>
      <c r="H30" s="10">
        <f t="shared" si="8"/>
        <v>4741736.57</v>
      </c>
      <c r="I30" s="11">
        <f t="shared" si="9"/>
        <v>8963585.43</v>
      </c>
      <c r="J30" s="80"/>
      <c r="K30" s="80"/>
      <c r="L30" s="80"/>
      <c r="M30" s="89"/>
      <c r="W30" s="80"/>
    </row>
    <row r="31" spans="1:23" s="81" customFormat="1" ht="12.75">
      <c r="A31" s="7" t="s">
        <v>40</v>
      </c>
      <c r="B31" s="8">
        <v>452724</v>
      </c>
      <c r="C31" s="10"/>
      <c r="D31" s="10">
        <f t="shared" si="7"/>
        <v>452724</v>
      </c>
      <c r="E31" s="10"/>
      <c r="F31" s="10">
        <v>75279</v>
      </c>
      <c r="G31" s="10">
        <v>94062.75</v>
      </c>
      <c r="H31" s="10">
        <f t="shared" si="8"/>
        <v>169341.75</v>
      </c>
      <c r="I31" s="11">
        <f t="shared" si="9"/>
        <v>283382.25</v>
      </c>
      <c r="J31" s="80"/>
      <c r="K31" s="80"/>
      <c r="L31" s="80"/>
      <c r="M31" s="89"/>
      <c r="W31" s="80"/>
    </row>
    <row r="32" spans="1:23" s="81" customFormat="1" ht="12.75">
      <c r="A32" s="7" t="s">
        <v>41</v>
      </c>
      <c r="B32" s="8">
        <v>500000</v>
      </c>
      <c r="C32" s="9"/>
      <c r="D32" s="10">
        <f t="shared" si="7"/>
        <v>500000</v>
      </c>
      <c r="E32" s="10"/>
      <c r="F32" s="10"/>
      <c r="G32" s="10"/>
      <c r="H32" s="10">
        <f t="shared" si="8"/>
        <v>0</v>
      </c>
      <c r="I32" s="11">
        <f t="shared" si="9"/>
        <v>500000</v>
      </c>
      <c r="J32" s="80"/>
      <c r="K32" s="80"/>
      <c r="L32" s="80"/>
      <c r="M32" s="89"/>
      <c r="W32" s="80"/>
    </row>
    <row r="33" spans="1:23" s="81" customFormat="1" ht="12.75">
      <c r="A33" s="7" t="s">
        <v>42</v>
      </c>
      <c r="B33" s="8">
        <v>32200763</v>
      </c>
      <c r="C33" s="9">
        <v>-4000000</v>
      </c>
      <c r="D33" s="10">
        <f t="shared" si="7"/>
        <v>28200763</v>
      </c>
      <c r="E33" s="10"/>
      <c r="F33" s="10">
        <v>60000</v>
      </c>
      <c r="G33" s="10">
        <v>3346589.9</v>
      </c>
      <c r="H33" s="10">
        <f t="shared" si="8"/>
        <v>3406589.9</v>
      </c>
      <c r="I33" s="11">
        <f t="shared" si="9"/>
        <v>24794173.1</v>
      </c>
      <c r="J33" s="80"/>
      <c r="K33" s="80"/>
      <c r="L33" s="80"/>
      <c r="M33" s="89"/>
      <c r="W33" s="80"/>
    </row>
    <row r="34" spans="1:23" s="81" customFormat="1" ht="12.75">
      <c r="A34" s="7" t="s">
        <v>43</v>
      </c>
      <c r="B34" s="8">
        <v>6200000</v>
      </c>
      <c r="C34" s="9">
        <v>-2000000</v>
      </c>
      <c r="D34" s="10">
        <f t="shared" si="7"/>
        <v>4200000</v>
      </c>
      <c r="E34" s="10"/>
      <c r="F34" s="10"/>
      <c r="G34" s="10">
        <v>208044.1</v>
      </c>
      <c r="H34" s="10">
        <f t="shared" si="8"/>
        <v>208044.1</v>
      </c>
      <c r="I34" s="11">
        <f t="shared" si="9"/>
        <v>3991955.9</v>
      </c>
      <c r="J34" s="80"/>
      <c r="K34" s="80"/>
      <c r="L34" s="80"/>
      <c r="M34" s="89"/>
      <c r="W34" s="80"/>
    </row>
    <row r="35" spans="1:23" s="81" customFormat="1" ht="12.75">
      <c r="A35" s="7" t="s">
        <v>44</v>
      </c>
      <c r="B35" s="8">
        <v>31116481</v>
      </c>
      <c r="C35" s="9">
        <v>-2000000</v>
      </c>
      <c r="D35" s="10">
        <f t="shared" si="7"/>
        <v>29116481</v>
      </c>
      <c r="E35" s="10"/>
      <c r="F35" s="10"/>
      <c r="G35" s="10"/>
      <c r="H35" s="10">
        <f t="shared" si="8"/>
        <v>0</v>
      </c>
      <c r="I35" s="11">
        <f t="shared" si="9"/>
        <v>29116481</v>
      </c>
      <c r="J35" s="80"/>
      <c r="K35" s="80"/>
      <c r="L35" s="80"/>
      <c r="M35" s="89"/>
      <c r="W35" s="80"/>
    </row>
    <row r="36" spans="1:23" s="81" customFormat="1" ht="12.75">
      <c r="A36" s="7" t="s">
        <v>45</v>
      </c>
      <c r="B36" s="8"/>
      <c r="C36" s="9">
        <v>55000</v>
      </c>
      <c r="D36" s="10">
        <f t="shared" si="7"/>
        <v>55000</v>
      </c>
      <c r="E36" s="10"/>
      <c r="F36" s="10"/>
      <c r="G36" s="10"/>
      <c r="H36" s="10"/>
      <c r="I36" s="11"/>
      <c r="J36" s="80"/>
      <c r="K36" s="80"/>
      <c r="L36" s="80"/>
      <c r="M36" s="89"/>
      <c r="W36" s="80"/>
    </row>
    <row r="37" spans="1:23" s="81" customFormat="1" ht="12.75">
      <c r="A37" s="7" t="s">
        <v>46</v>
      </c>
      <c r="B37" s="8">
        <v>1785000</v>
      </c>
      <c r="C37" s="9">
        <v>-1785000</v>
      </c>
      <c r="D37" s="10">
        <f t="shared" si="7"/>
        <v>0</v>
      </c>
      <c r="E37" s="10"/>
      <c r="F37" s="10"/>
      <c r="G37" s="10"/>
      <c r="H37" s="10">
        <f>SUM(E37:G37)</f>
        <v>0</v>
      </c>
      <c r="I37" s="11">
        <f>+D37-H37</f>
        <v>0</v>
      </c>
      <c r="J37" s="80"/>
      <c r="K37" s="80"/>
      <c r="L37" s="80"/>
      <c r="M37" s="89"/>
      <c r="W37" s="80"/>
    </row>
    <row r="38" spans="1:23" s="81" customFormat="1" ht="12.75">
      <c r="A38" s="7" t="s">
        <v>47</v>
      </c>
      <c r="B38" s="8">
        <v>900000</v>
      </c>
      <c r="C38" s="9">
        <v>1977594</v>
      </c>
      <c r="D38" s="10">
        <f t="shared" si="7"/>
        <v>2877594</v>
      </c>
      <c r="E38" s="10"/>
      <c r="F38" s="10"/>
      <c r="G38" s="10">
        <v>2854480</v>
      </c>
      <c r="H38" s="10">
        <f>SUM(E38:G38)</f>
        <v>2854480</v>
      </c>
      <c r="I38" s="11">
        <f>+D38-H38</f>
        <v>23114</v>
      </c>
      <c r="J38" s="80"/>
      <c r="K38" s="80"/>
      <c r="L38" s="80"/>
      <c r="M38" s="89"/>
      <c r="W38" s="80"/>
    </row>
    <row r="39" spans="1:23" s="81" customFormat="1" ht="12.75">
      <c r="A39" s="12" t="s">
        <v>48</v>
      </c>
      <c r="B39" s="8">
        <v>10560</v>
      </c>
      <c r="C39" s="9"/>
      <c r="D39" s="10">
        <f t="shared" si="7"/>
        <v>10560</v>
      </c>
      <c r="E39" s="10">
        <v>704658.34</v>
      </c>
      <c r="F39" s="10">
        <v>686400</v>
      </c>
      <c r="G39" s="10">
        <v>139115.64</v>
      </c>
      <c r="H39" s="10">
        <f>SUM(E39:G39)</f>
        <v>1530173.98</v>
      </c>
      <c r="I39" s="11">
        <f>+D39-H39</f>
        <v>-1519613.98</v>
      </c>
      <c r="J39" s="80"/>
      <c r="K39" s="80"/>
      <c r="L39" s="80"/>
      <c r="M39" s="89"/>
      <c r="W39" s="80"/>
    </row>
    <row r="40" spans="1:23" s="81" customFormat="1" ht="12.75">
      <c r="A40" s="7" t="s">
        <v>49</v>
      </c>
      <c r="B40" s="8">
        <v>43488477</v>
      </c>
      <c r="C40" s="9">
        <v>-29000000</v>
      </c>
      <c r="D40" s="10">
        <f t="shared" si="7"/>
        <v>14488477</v>
      </c>
      <c r="E40" s="10"/>
      <c r="F40" s="10">
        <v>9450118</v>
      </c>
      <c r="G40" s="10">
        <v>2421755</v>
      </c>
      <c r="H40" s="10">
        <f>SUM(E40:G40)</f>
        <v>11871873</v>
      </c>
      <c r="I40" s="11">
        <f>+D40-H40</f>
        <v>2616604</v>
      </c>
      <c r="J40" s="80"/>
      <c r="K40" s="80"/>
      <c r="L40" s="80"/>
      <c r="M40" s="89"/>
      <c r="W40" s="80"/>
    </row>
    <row r="41" spans="1:23" s="81" customFormat="1" ht="12.75">
      <c r="A41" s="7" t="s">
        <v>50</v>
      </c>
      <c r="B41" s="8">
        <v>31843665</v>
      </c>
      <c r="C41" s="9">
        <v>30000000</v>
      </c>
      <c r="D41" s="10">
        <f t="shared" si="7"/>
        <v>61843665</v>
      </c>
      <c r="E41" s="10">
        <v>32818016.65</v>
      </c>
      <c r="F41" s="10">
        <v>3914533.11</v>
      </c>
      <c r="G41" s="10">
        <v>5067168.55</v>
      </c>
      <c r="H41" s="10">
        <f>SUM(E41:G41)</f>
        <v>41799718.309999995</v>
      </c>
      <c r="I41" s="11">
        <f>+D41-H41</f>
        <v>20043946.690000005</v>
      </c>
      <c r="J41" s="80"/>
      <c r="K41" s="80"/>
      <c r="L41" s="80"/>
      <c r="M41" s="89"/>
      <c r="W41" s="80"/>
    </row>
    <row r="42" spans="1:23" s="81" customFormat="1" ht="12.75">
      <c r="A42" s="13" t="s">
        <v>51</v>
      </c>
      <c r="B42" s="8"/>
      <c r="C42" s="9">
        <v>6000000</v>
      </c>
      <c r="D42" s="10">
        <f t="shared" si="7"/>
        <v>6000000</v>
      </c>
      <c r="E42" s="10"/>
      <c r="F42" s="10"/>
      <c r="G42" s="10"/>
      <c r="H42" s="10"/>
      <c r="I42" s="11"/>
      <c r="J42" s="80"/>
      <c r="K42" s="80"/>
      <c r="L42" s="80"/>
      <c r="M42" s="89"/>
      <c r="W42" s="80"/>
    </row>
    <row r="43" spans="1:23" s="81" customFormat="1" ht="12.75">
      <c r="A43" s="13" t="s">
        <v>52</v>
      </c>
      <c r="B43" s="8"/>
      <c r="C43" s="9">
        <v>306800</v>
      </c>
      <c r="D43" s="10">
        <f t="shared" si="7"/>
        <v>306800</v>
      </c>
      <c r="E43" s="10"/>
      <c r="F43" s="10"/>
      <c r="G43" s="10">
        <v>303850</v>
      </c>
      <c r="H43" s="10">
        <f aca="true" t="shared" si="10" ref="H43:H51">SUM(E43:G43)</f>
        <v>303850</v>
      </c>
      <c r="I43" s="11">
        <f aca="true" t="shared" si="11" ref="I43:I51">+D43-H43</f>
        <v>2950</v>
      </c>
      <c r="J43" s="80"/>
      <c r="K43" s="80"/>
      <c r="L43" s="80"/>
      <c r="M43" s="89"/>
      <c r="W43" s="80"/>
    </row>
    <row r="44" spans="1:23" s="81" customFormat="1" ht="12.75">
      <c r="A44" s="13" t="s">
        <v>53</v>
      </c>
      <c r="B44" s="8">
        <v>11792907</v>
      </c>
      <c r="C44" s="9"/>
      <c r="D44" s="10">
        <f t="shared" si="7"/>
        <v>11792907</v>
      </c>
      <c r="E44" s="10"/>
      <c r="F44" s="10"/>
      <c r="G44" s="10"/>
      <c r="H44" s="10">
        <f t="shared" si="10"/>
        <v>0</v>
      </c>
      <c r="I44" s="11">
        <f t="shared" si="11"/>
        <v>11792907</v>
      </c>
      <c r="J44" s="80"/>
      <c r="K44" s="80"/>
      <c r="L44" s="80"/>
      <c r="M44" s="89"/>
      <c r="W44" s="80"/>
    </row>
    <row r="45" spans="1:23" s="81" customFormat="1" ht="12.75">
      <c r="A45" s="13" t="s">
        <v>54</v>
      </c>
      <c r="B45" s="8">
        <v>3295777</v>
      </c>
      <c r="C45" s="9"/>
      <c r="D45" s="10">
        <f t="shared" si="7"/>
        <v>3295777</v>
      </c>
      <c r="E45" s="10"/>
      <c r="F45" s="10"/>
      <c r="G45" s="10"/>
      <c r="H45" s="10">
        <f t="shared" si="10"/>
        <v>0</v>
      </c>
      <c r="I45" s="11">
        <f t="shared" si="11"/>
        <v>3295777</v>
      </c>
      <c r="J45" s="80"/>
      <c r="K45" s="80"/>
      <c r="L45" s="80"/>
      <c r="M45" s="89"/>
      <c r="W45" s="80"/>
    </row>
    <row r="46" spans="1:23" s="81" customFormat="1" ht="12.75">
      <c r="A46" s="14" t="s">
        <v>55</v>
      </c>
      <c r="B46" s="8">
        <v>3420000</v>
      </c>
      <c r="C46" s="9"/>
      <c r="D46" s="10">
        <f t="shared" si="7"/>
        <v>3420000</v>
      </c>
      <c r="E46" s="10">
        <v>285000</v>
      </c>
      <c r="F46" s="10">
        <v>285000</v>
      </c>
      <c r="G46" s="10">
        <v>285000</v>
      </c>
      <c r="H46" s="10">
        <f t="shared" si="10"/>
        <v>855000</v>
      </c>
      <c r="I46" s="11">
        <f t="shared" si="11"/>
        <v>2565000</v>
      </c>
      <c r="J46" s="80"/>
      <c r="K46" s="80"/>
      <c r="L46" s="80"/>
      <c r="M46" s="89"/>
      <c r="W46" s="80"/>
    </row>
    <row r="47" spans="1:23" s="81" customFormat="1" ht="12.75">
      <c r="A47" s="13" t="s">
        <v>56</v>
      </c>
      <c r="B47" s="8">
        <v>84000000</v>
      </c>
      <c r="C47" s="9"/>
      <c r="D47" s="10">
        <f t="shared" si="7"/>
        <v>84000000</v>
      </c>
      <c r="E47" s="10"/>
      <c r="F47" s="10">
        <v>14000000</v>
      </c>
      <c r="G47" s="10">
        <v>7000000</v>
      </c>
      <c r="H47" s="10">
        <f t="shared" si="10"/>
        <v>21000000</v>
      </c>
      <c r="I47" s="11">
        <f t="shared" si="11"/>
        <v>63000000</v>
      </c>
      <c r="J47" s="80"/>
      <c r="K47" s="80"/>
      <c r="L47" s="80"/>
      <c r="M47" s="89"/>
      <c r="W47" s="80"/>
    </row>
    <row r="48" spans="1:23" s="81" customFormat="1" ht="12.75">
      <c r="A48" s="15" t="s">
        <v>57</v>
      </c>
      <c r="B48" s="8">
        <v>5300002</v>
      </c>
      <c r="C48" s="9">
        <v>-1600000</v>
      </c>
      <c r="D48" s="10">
        <f t="shared" si="7"/>
        <v>3700002</v>
      </c>
      <c r="E48" s="10"/>
      <c r="F48" s="10"/>
      <c r="G48" s="10">
        <v>2991356.73</v>
      </c>
      <c r="H48" s="10">
        <f t="shared" si="10"/>
        <v>2991356.73</v>
      </c>
      <c r="I48" s="11">
        <f t="shared" si="11"/>
        <v>708645.27</v>
      </c>
      <c r="J48" s="80"/>
      <c r="K48" s="80"/>
      <c r="L48" s="80"/>
      <c r="M48" s="89"/>
      <c r="W48" s="80"/>
    </row>
    <row r="49" spans="1:23" s="81" customFormat="1" ht="12.75">
      <c r="A49" s="15" t="s">
        <v>58</v>
      </c>
      <c r="B49" s="8">
        <v>9027177</v>
      </c>
      <c r="C49" s="10">
        <v>-3250000</v>
      </c>
      <c r="D49" s="10">
        <f t="shared" si="7"/>
        <v>5777177</v>
      </c>
      <c r="E49" s="10"/>
      <c r="F49" s="10">
        <v>528704.9</v>
      </c>
      <c r="G49" s="10">
        <v>-339196.9</v>
      </c>
      <c r="H49" s="10">
        <f t="shared" si="10"/>
        <v>189508</v>
      </c>
      <c r="I49" s="11">
        <f t="shared" si="11"/>
        <v>5587669</v>
      </c>
      <c r="J49" s="80"/>
      <c r="K49" s="80"/>
      <c r="L49" s="80"/>
      <c r="M49" s="89"/>
      <c r="W49" s="80"/>
    </row>
    <row r="50" spans="1:23" s="81" customFormat="1" ht="12.75">
      <c r="A50" s="15" t="s">
        <v>59</v>
      </c>
      <c r="B50" s="8"/>
      <c r="C50" s="10">
        <v>300000</v>
      </c>
      <c r="D50" s="10">
        <f t="shared" si="7"/>
        <v>300000</v>
      </c>
      <c r="E50" s="10"/>
      <c r="F50" s="10"/>
      <c r="G50" s="10">
        <v>279559.75</v>
      </c>
      <c r="H50" s="10">
        <f t="shared" si="10"/>
        <v>279559.75</v>
      </c>
      <c r="I50" s="11">
        <f t="shared" si="11"/>
        <v>20440.25</v>
      </c>
      <c r="J50" s="80"/>
      <c r="K50" s="80"/>
      <c r="L50" s="80"/>
      <c r="M50" s="89"/>
      <c r="W50" s="80"/>
    </row>
    <row r="51" spans="1:23" s="81" customFormat="1" ht="12.75">
      <c r="A51" s="15" t="s">
        <v>60</v>
      </c>
      <c r="B51" s="8"/>
      <c r="C51" s="10">
        <v>5250000</v>
      </c>
      <c r="D51" s="10">
        <f t="shared" si="7"/>
        <v>5250000</v>
      </c>
      <c r="E51" s="10"/>
      <c r="F51" s="10">
        <v>2719616.63</v>
      </c>
      <c r="G51" s="10">
        <v>1429932.83</v>
      </c>
      <c r="H51" s="10">
        <f t="shared" si="10"/>
        <v>4149549.46</v>
      </c>
      <c r="I51" s="11">
        <f t="shared" si="11"/>
        <v>1100450.54</v>
      </c>
      <c r="J51" s="80"/>
      <c r="K51" s="80"/>
      <c r="L51" s="80"/>
      <c r="M51" s="89"/>
      <c r="W51" s="80"/>
    </row>
    <row r="52" spans="1:23" s="81" customFormat="1" ht="12.75">
      <c r="A52" s="15" t="s">
        <v>61</v>
      </c>
      <c r="B52" s="8"/>
      <c r="C52" s="10">
        <v>970000</v>
      </c>
      <c r="D52" s="10">
        <f t="shared" si="7"/>
        <v>970000</v>
      </c>
      <c r="E52" s="10"/>
      <c r="F52" s="10"/>
      <c r="G52" s="10"/>
      <c r="H52" s="10"/>
      <c r="I52" s="11"/>
      <c r="J52" s="80"/>
      <c r="K52" s="80"/>
      <c r="L52" s="80"/>
      <c r="M52" s="89"/>
      <c r="W52" s="80"/>
    </row>
    <row r="53" spans="1:23" s="81" customFormat="1" ht="12.75">
      <c r="A53" s="13" t="s">
        <v>62</v>
      </c>
      <c r="B53" s="8">
        <v>915672</v>
      </c>
      <c r="C53" s="9"/>
      <c r="D53" s="10">
        <f t="shared" si="7"/>
        <v>915672</v>
      </c>
      <c r="E53" s="10"/>
      <c r="F53" s="10"/>
      <c r="G53" s="10">
        <v>150000</v>
      </c>
      <c r="H53" s="10">
        <f>SUM(E53:G53)</f>
        <v>150000</v>
      </c>
      <c r="I53" s="11">
        <f>+D53-H53</f>
        <v>765672</v>
      </c>
      <c r="J53" s="80"/>
      <c r="K53" s="80"/>
      <c r="L53" s="80"/>
      <c r="M53" s="89"/>
      <c r="W53" s="80"/>
    </row>
    <row r="54" spans="1:23" s="81" customFormat="1" ht="13.5" thickBot="1">
      <c r="A54" s="90" t="s">
        <v>63</v>
      </c>
      <c r="B54" s="8">
        <v>11150100</v>
      </c>
      <c r="C54" s="9">
        <v>-11150100</v>
      </c>
      <c r="D54" s="10">
        <f t="shared" si="7"/>
        <v>0</v>
      </c>
      <c r="E54" s="10"/>
      <c r="F54" s="10"/>
      <c r="G54" s="10"/>
      <c r="H54" s="10">
        <f>SUM(E54:G54)</f>
        <v>0</v>
      </c>
      <c r="I54" s="11">
        <f>+D54-H54</f>
        <v>0</v>
      </c>
      <c r="J54" s="80"/>
      <c r="K54" s="80"/>
      <c r="L54" s="80"/>
      <c r="M54" s="89"/>
      <c r="W54" s="80"/>
    </row>
    <row r="55" spans="1:23" s="81" customFormat="1" ht="13.5" thickBot="1">
      <c r="A55" s="27" t="s">
        <v>64</v>
      </c>
      <c r="B55" s="3">
        <f>SUM(B56:B82)</f>
        <v>386114850</v>
      </c>
      <c r="C55" s="5">
        <f>SUM(C56:C82)</f>
        <v>-77522084</v>
      </c>
      <c r="D55" s="3">
        <f>SUM(D56:D82)</f>
        <v>308592766</v>
      </c>
      <c r="E55" s="3">
        <f>SUM(E56:E82)</f>
        <v>2196129.73</v>
      </c>
      <c r="F55" s="3">
        <f>SUM(F56:F82)</f>
        <v>36853520.379999995</v>
      </c>
      <c r="G55" s="3">
        <f>SUM(G56:G83)</f>
        <v>115979271.95999998</v>
      </c>
      <c r="H55" s="3">
        <f>SUM(H56:H83)</f>
        <v>155028922.07</v>
      </c>
      <c r="I55" s="3">
        <f>SUM(I56:I82)</f>
        <v>153099086.75</v>
      </c>
      <c r="J55" s="80"/>
      <c r="K55" s="80"/>
      <c r="L55" s="80"/>
      <c r="M55" s="89"/>
      <c r="W55" s="80"/>
    </row>
    <row r="56" spans="1:23" s="81" customFormat="1" ht="12.75">
      <c r="A56" s="91" t="s">
        <v>65</v>
      </c>
      <c r="B56" s="8">
        <v>27420330</v>
      </c>
      <c r="C56" s="9">
        <v>-8192594</v>
      </c>
      <c r="D56" s="10">
        <f aca="true" t="shared" si="12" ref="D56:D82">+B56+C56</f>
        <v>19227736</v>
      </c>
      <c r="E56" s="10">
        <v>508039.56</v>
      </c>
      <c r="F56" s="10">
        <v>901595.52</v>
      </c>
      <c r="G56" s="10">
        <v>2272605.66</v>
      </c>
      <c r="H56" s="10">
        <f>SUM(E56:G56)</f>
        <v>3682240.74</v>
      </c>
      <c r="I56" s="11">
        <f>+D56-H56</f>
        <v>15545495.26</v>
      </c>
      <c r="J56" s="80"/>
      <c r="K56" s="80"/>
      <c r="L56" s="80"/>
      <c r="M56" s="89"/>
      <c r="W56" s="80"/>
    </row>
    <row r="57" spans="1:23" s="81" customFormat="1" ht="12.75">
      <c r="A57" s="91" t="s">
        <v>66</v>
      </c>
      <c r="B57" s="8">
        <v>22359999</v>
      </c>
      <c r="C57" s="9">
        <v>-10000000</v>
      </c>
      <c r="D57" s="10">
        <f t="shared" si="12"/>
        <v>12359999</v>
      </c>
      <c r="E57" s="10"/>
      <c r="F57" s="10"/>
      <c r="G57" s="10"/>
      <c r="H57" s="10">
        <f>SUM(E57:G57)</f>
        <v>0</v>
      </c>
      <c r="I57" s="11">
        <f>+D57-H57</f>
        <v>12359999</v>
      </c>
      <c r="J57" s="80"/>
      <c r="K57" s="80"/>
      <c r="L57" s="80"/>
      <c r="M57" s="89"/>
      <c r="W57" s="80"/>
    </row>
    <row r="58" spans="1:23" s="81" customFormat="1" ht="12.75">
      <c r="A58" s="91" t="s">
        <v>67</v>
      </c>
      <c r="B58" s="8"/>
      <c r="C58" s="9">
        <v>74195804.88</v>
      </c>
      <c r="D58" s="10">
        <f t="shared" si="12"/>
        <v>74195804.88</v>
      </c>
      <c r="E58" s="10"/>
      <c r="F58" s="10"/>
      <c r="G58" s="10">
        <v>51618783.96</v>
      </c>
      <c r="H58" s="10">
        <f>SUM(E58:G58)</f>
        <v>51618783.96</v>
      </c>
      <c r="I58" s="11">
        <f>+D58-H58</f>
        <v>22577020.919999994</v>
      </c>
      <c r="J58" s="80"/>
      <c r="K58" s="80"/>
      <c r="L58" s="80"/>
      <c r="M58" s="89"/>
      <c r="W58" s="80"/>
    </row>
    <row r="59" spans="1:23" s="81" customFormat="1" ht="12.75">
      <c r="A59" s="91" t="s">
        <v>68</v>
      </c>
      <c r="B59" s="8">
        <v>94249736</v>
      </c>
      <c r="C59" s="9">
        <v>-74195804.88</v>
      </c>
      <c r="D59" s="10">
        <f t="shared" si="12"/>
        <v>20053931.120000005</v>
      </c>
      <c r="E59" s="10"/>
      <c r="F59" s="10">
        <v>19602431.12</v>
      </c>
      <c r="G59" s="10">
        <v>18854465.1</v>
      </c>
      <c r="H59" s="10">
        <f>SUM(E59:G59)</f>
        <v>38456896.22</v>
      </c>
      <c r="I59" s="11">
        <f>+D59-H59</f>
        <v>-18402965.099999994</v>
      </c>
      <c r="J59" s="80"/>
      <c r="K59" s="80"/>
      <c r="L59" s="80"/>
      <c r="M59" s="89"/>
      <c r="W59" s="80"/>
    </row>
    <row r="60" spans="1:23" s="81" customFormat="1" ht="12.75">
      <c r="A60" s="91" t="s">
        <v>69</v>
      </c>
      <c r="B60" s="8"/>
      <c r="C60" s="9">
        <v>1200000</v>
      </c>
      <c r="D60" s="10">
        <f t="shared" si="12"/>
        <v>1200000</v>
      </c>
      <c r="E60" s="10"/>
      <c r="F60" s="10"/>
      <c r="G60" s="10"/>
      <c r="H60" s="10"/>
      <c r="I60" s="11"/>
      <c r="J60" s="80"/>
      <c r="K60" s="80"/>
      <c r="L60" s="80"/>
      <c r="M60" s="89"/>
      <c r="W60" s="80"/>
    </row>
    <row r="61" spans="1:23" s="81" customFormat="1" ht="12.75">
      <c r="A61" s="92" t="s">
        <v>70</v>
      </c>
      <c r="B61" s="8">
        <v>1950000</v>
      </c>
      <c r="C61" s="10"/>
      <c r="D61" s="10">
        <f t="shared" si="12"/>
        <v>1950000</v>
      </c>
      <c r="E61" s="10"/>
      <c r="F61" s="10"/>
      <c r="G61" s="10"/>
      <c r="H61" s="10">
        <f aca="true" t="shared" si="13" ref="H61:H83">SUM(E61:G61)</f>
        <v>0</v>
      </c>
      <c r="I61" s="11">
        <f aca="true" t="shared" si="14" ref="I61:I83">+D61-H61</f>
        <v>1950000</v>
      </c>
      <c r="J61" s="80"/>
      <c r="K61" s="80"/>
      <c r="L61" s="80"/>
      <c r="M61" s="89"/>
      <c r="W61" s="80"/>
    </row>
    <row r="62" spans="1:23" s="81" customFormat="1" ht="12.75">
      <c r="A62" s="92" t="s">
        <v>71</v>
      </c>
      <c r="B62" s="8">
        <v>3760203</v>
      </c>
      <c r="C62" s="10"/>
      <c r="D62" s="10">
        <f t="shared" si="12"/>
        <v>3760203</v>
      </c>
      <c r="E62" s="10"/>
      <c r="F62" s="10"/>
      <c r="G62" s="10"/>
      <c r="H62" s="10">
        <f t="shared" si="13"/>
        <v>0</v>
      </c>
      <c r="I62" s="11">
        <f t="shared" si="14"/>
        <v>3760203</v>
      </c>
      <c r="J62" s="80"/>
      <c r="K62" s="80"/>
      <c r="L62" s="80"/>
      <c r="M62" s="89"/>
      <c r="W62" s="80"/>
    </row>
    <row r="63" spans="1:23" s="81" customFormat="1" ht="12.75">
      <c r="A63" s="93" t="s">
        <v>72</v>
      </c>
      <c r="B63" s="8">
        <v>4100000</v>
      </c>
      <c r="C63" s="9">
        <v>-4100000</v>
      </c>
      <c r="D63" s="10">
        <f t="shared" si="12"/>
        <v>0</v>
      </c>
      <c r="E63" s="10"/>
      <c r="F63" s="10"/>
      <c r="G63" s="10"/>
      <c r="H63" s="10">
        <f t="shared" si="13"/>
        <v>0</v>
      </c>
      <c r="I63" s="11">
        <f t="shared" si="14"/>
        <v>0</v>
      </c>
      <c r="J63" s="80"/>
      <c r="K63" s="80"/>
      <c r="L63" s="80"/>
      <c r="M63" s="89"/>
      <c r="W63" s="80"/>
    </row>
    <row r="64" spans="1:23" s="81" customFormat="1" ht="12.75">
      <c r="A64" s="93" t="s">
        <v>73</v>
      </c>
      <c r="B64" s="8">
        <v>425212</v>
      </c>
      <c r="C64" s="10"/>
      <c r="D64" s="10">
        <f t="shared" si="12"/>
        <v>425212</v>
      </c>
      <c r="E64" s="10"/>
      <c r="F64" s="10"/>
      <c r="G64" s="10"/>
      <c r="H64" s="10">
        <f t="shared" si="13"/>
        <v>0</v>
      </c>
      <c r="I64" s="11">
        <f t="shared" si="14"/>
        <v>425212</v>
      </c>
      <c r="J64" s="80"/>
      <c r="K64" s="80"/>
      <c r="L64" s="80"/>
      <c r="M64" s="89"/>
      <c r="W64" s="80"/>
    </row>
    <row r="65" spans="1:23" s="81" customFormat="1" ht="12.75">
      <c r="A65" s="93" t="s">
        <v>74</v>
      </c>
      <c r="B65" s="8">
        <v>12500000</v>
      </c>
      <c r="C65" s="10">
        <v>-5363590</v>
      </c>
      <c r="D65" s="10">
        <f t="shared" si="12"/>
        <v>7136410</v>
      </c>
      <c r="E65" s="10"/>
      <c r="F65" s="10"/>
      <c r="G65" s="10"/>
      <c r="H65" s="10">
        <f t="shared" si="13"/>
        <v>0</v>
      </c>
      <c r="I65" s="11">
        <f t="shared" si="14"/>
        <v>7136410</v>
      </c>
      <c r="J65" s="80"/>
      <c r="K65" s="80"/>
      <c r="L65" s="80"/>
      <c r="M65" s="89"/>
      <c r="W65" s="80"/>
    </row>
    <row r="66" spans="1:23" s="81" customFormat="1" ht="12.75">
      <c r="A66" s="91" t="s">
        <v>75</v>
      </c>
      <c r="B66" s="8">
        <v>4034190</v>
      </c>
      <c r="C66" s="9"/>
      <c r="D66" s="10">
        <f t="shared" si="12"/>
        <v>4034190</v>
      </c>
      <c r="E66" s="10"/>
      <c r="F66" s="10"/>
      <c r="G66" s="10">
        <v>338955</v>
      </c>
      <c r="H66" s="10">
        <f t="shared" si="13"/>
        <v>338955</v>
      </c>
      <c r="I66" s="11">
        <f t="shared" si="14"/>
        <v>3695235</v>
      </c>
      <c r="J66" s="80"/>
      <c r="K66" s="80"/>
      <c r="L66" s="80"/>
      <c r="M66" s="89"/>
      <c r="W66" s="80"/>
    </row>
    <row r="67" spans="1:23" s="81" customFormat="1" ht="12.75">
      <c r="A67" s="93" t="s">
        <v>76</v>
      </c>
      <c r="B67" s="8">
        <v>3061000</v>
      </c>
      <c r="C67" s="10"/>
      <c r="D67" s="10">
        <f t="shared" si="12"/>
        <v>3061000</v>
      </c>
      <c r="E67" s="10"/>
      <c r="F67" s="10"/>
      <c r="G67" s="10">
        <v>41050.5</v>
      </c>
      <c r="H67" s="10">
        <f t="shared" si="13"/>
        <v>41050.5</v>
      </c>
      <c r="I67" s="11">
        <f t="shared" si="14"/>
        <v>3019949.5</v>
      </c>
      <c r="J67" s="80"/>
      <c r="K67" s="80"/>
      <c r="L67" s="80"/>
      <c r="M67" s="89"/>
      <c r="W67" s="80"/>
    </row>
    <row r="68" spans="1:23" s="81" customFormat="1" ht="12.75">
      <c r="A68" s="93" t="s">
        <v>77</v>
      </c>
      <c r="B68" s="8"/>
      <c r="C68" s="10">
        <v>3061000</v>
      </c>
      <c r="D68" s="10">
        <f t="shared" si="12"/>
        <v>3061000</v>
      </c>
      <c r="E68" s="10"/>
      <c r="F68" s="10"/>
      <c r="G68" s="10">
        <v>1643271.99</v>
      </c>
      <c r="H68" s="10">
        <f t="shared" si="13"/>
        <v>1643271.99</v>
      </c>
      <c r="I68" s="11">
        <f t="shared" si="14"/>
        <v>1417728.01</v>
      </c>
      <c r="J68" s="80"/>
      <c r="K68" s="80"/>
      <c r="L68" s="80"/>
      <c r="M68" s="89"/>
      <c r="W68" s="80"/>
    </row>
    <row r="69" spans="1:23" s="81" customFormat="1" ht="12.75">
      <c r="A69" s="93" t="s">
        <v>78</v>
      </c>
      <c r="B69" s="8">
        <v>1000000</v>
      </c>
      <c r="C69" s="9">
        <v>-1000000</v>
      </c>
      <c r="D69" s="10">
        <f t="shared" si="12"/>
        <v>0</v>
      </c>
      <c r="E69" s="10"/>
      <c r="F69" s="10"/>
      <c r="G69" s="10"/>
      <c r="H69" s="10">
        <f t="shared" si="13"/>
        <v>0</v>
      </c>
      <c r="I69" s="11">
        <f t="shared" si="14"/>
        <v>0</v>
      </c>
      <c r="J69" s="80"/>
      <c r="K69" s="80"/>
      <c r="L69" s="80"/>
      <c r="M69" s="89"/>
      <c r="W69" s="80"/>
    </row>
    <row r="70" spans="1:23" s="81" customFormat="1" ht="12.75">
      <c r="A70" s="93" t="s">
        <v>79</v>
      </c>
      <c r="B70" s="8"/>
      <c r="C70" s="10">
        <v>2760000</v>
      </c>
      <c r="D70" s="10">
        <f t="shared" si="12"/>
        <v>2760000</v>
      </c>
      <c r="E70" s="10"/>
      <c r="F70" s="10"/>
      <c r="G70" s="10">
        <v>2378750</v>
      </c>
      <c r="H70" s="10">
        <f t="shared" si="13"/>
        <v>2378750</v>
      </c>
      <c r="I70" s="11">
        <f t="shared" si="14"/>
        <v>381250</v>
      </c>
      <c r="J70" s="80"/>
      <c r="K70" s="80"/>
      <c r="L70" s="80"/>
      <c r="M70" s="89"/>
      <c r="W70" s="80"/>
    </row>
    <row r="71" spans="1:23" s="81" customFormat="1" ht="12.75">
      <c r="A71" s="91" t="s">
        <v>80</v>
      </c>
      <c r="B71" s="8">
        <v>58985931</v>
      </c>
      <c r="C71" s="9">
        <v>-22000000</v>
      </c>
      <c r="D71" s="10">
        <f t="shared" si="12"/>
        <v>36985931</v>
      </c>
      <c r="E71" s="10">
        <v>138899.92</v>
      </c>
      <c r="F71" s="10">
        <v>3897949.9</v>
      </c>
      <c r="G71" s="10">
        <v>6270365.3</v>
      </c>
      <c r="H71" s="10">
        <f t="shared" si="13"/>
        <v>10307215.12</v>
      </c>
      <c r="I71" s="11">
        <f t="shared" si="14"/>
        <v>26678715.880000003</v>
      </c>
      <c r="J71" s="80"/>
      <c r="K71" s="80"/>
      <c r="L71" s="80"/>
      <c r="M71" s="89"/>
      <c r="W71" s="80"/>
    </row>
    <row r="72" spans="1:23" s="81" customFormat="1" ht="12.75">
      <c r="A72" s="91" t="s">
        <v>81</v>
      </c>
      <c r="B72" s="8"/>
      <c r="C72" s="10">
        <v>1300000</v>
      </c>
      <c r="D72" s="10">
        <f t="shared" si="12"/>
        <v>1300000</v>
      </c>
      <c r="E72" s="10"/>
      <c r="F72" s="10"/>
      <c r="G72" s="10">
        <v>915590.11</v>
      </c>
      <c r="H72" s="10">
        <f t="shared" si="13"/>
        <v>915590.11</v>
      </c>
      <c r="I72" s="11">
        <f t="shared" si="14"/>
        <v>384409.89</v>
      </c>
      <c r="J72" s="80"/>
      <c r="K72" s="80"/>
      <c r="L72" s="80"/>
      <c r="M72" s="89"/>
      <c r="W72" s="80"/>
    </row>
    <row r="73" spans="1:23" s="81" customFormat="1" ht="12.75">
      <c r="A73" s="91" t="s">
        <v>82</v>
      </c>
      <c r="B73" s="8">
        <v>10000000</v>
      </c>
      <c r="C73" s="9">
        <v>22000000</v>
      </c>
      <c r="D73" s="10">
        <f t="shared" si="12"/>
        <v>32000000</v>
      </c>
      <c r="E73" s="10">
        <v>1549190.25</v>
      </c>
      <c r="F73" s="10">
        <v>6904141.84</v>
      </c>
      <c r="G73" s="10">
        <v>9279140.7</v>
      </c>
      <c r="H73" s="10">
        <f t="shared" si="13"/>
        <v>17732472.79</v>
      </c>
      <c r="I73" s="11">
        <f t="shared" si="14"/>
        <v>14267527.21</v>
      </c>
      <c r="J73" s="80"/>
      <c r="K73" s="80"/>
      <c r="L73" s="80"/>
      <c r="M73" s="89"/>
      <c r="W73" s="80"/>
    </row>
    <row r="74" spans="1:23" s="81" customFormat="1" ht="12.75">
      <c r="A74" s="91" t="s">
        <v>83</v>
      </c>
      <c r="B74" s="8">
        <v>37670000</v>
      </c>
      <c r="C74" s="9">
        <v>-26574900</v>
      </c>
      <c r="D74" s="10">
        <f t="shared" si="12"/>
        <v>11095100</v>
      </c>
      <c r="E74" s="10"/>
      <c r="F74" s="10"/>
      <c r="G74" s="10"/>
      <c r="H74" s="10">
        <f t="shared" si="13"/>
        <v>0</v>
      </c>
      <c r="I74" s="11">
        <f t="shared" si="14"/>
        <v>11095100</v>
      </c>
      <c r="J74" s="80"/>
      <c r="K74" s="80"/>
      <c r="L74" s="80"/>
      <c r="M74" s="89"/>
      <c r="W74" s="80"/>
    </row>
    <row r="75" spans="1:23" s="81" customFormat="1" ht="12.75">
      <c r="A75" s="93" t="s">
        <v>84</v>
      </c>
      <c r="B75" s="8">
        <v>92567171</v>
      </c>
      <c r="C75" s="9">
        <v>-92567171</v>
      </c>
      <c r="D75" s="10">
        <f t="shared" si="12"/>
        <v>0</v>
      </c>
      <c r="E75" s="10"/>
      <c r="F75" s="10"/>
      <c r="G75" s="10">
        <v>134697</v>
      </c>
      <c r="H75" s="10">
        <f t="shared" si="13"/>
        <v>134697</v>
      </c>
      <c r="I75" s="11">
        <f t="shared" si="14"/>
        <v>-134697</v>
      </c>
      <c r="J75" s="80"/>
      <c r="K75" s="80"/>
      <c r="L75" s="80"/>
      <c r="M75" s="89"/>
      <c r="W75" s="80"/>
    </row>
    <row r="76" spans="1:23" s="81" customFormat="1" ht="12.75">
      <c r="A76" s="94" t="s">
        <v>85</v>
      </c>
      <c r="B76" s="8"/>
      <c r="C76" s="10">
        <v>5800000</v>
      </c>
      <c r="D76" s="10">
        <f t="shared" si="12"/>
        <v>5800000</v>
      </c>
      <c r="E76" s="10"/>
      <c r="F76" s="10"/>
      <c r="G76" s="10">
        <v>518911.7</v>
      </c>
      <c r="H76" s="10">
        <f t="shared" si="13"/>
        <v>518911.7</v>
      </c>
      <c r="I76" s="11">
        <f t="shared" si="14"/>
        <v>5281088.3</v>
      </c>
      <c r="J76" s="80"/>
      <c r="K76" s="80"/>
      <c r="L76" s="80"/>
      <c r="M76" s="89"/>
      <c r="W76" s="80"/>
    </row>
    <row r="77" spans="1:23" s="81" customFormat="1" ht="12.75">
      <c r="A77" s="94" t="s">
        <v>86</v>
      </c>
      <c r="B77" s="8"/>
      <c r="C77" s="10">
        <v>12567171</v>
      </c>
      <c r="D77" s="10">
        <f t="shared" si="12"/>
        <v>12567171</v>
      </c>
      <c r="E77" s="10"/>
      <c r="F77" s="10">
        <v>5431172</v>
      </c>
      <c r="G77" s="10">
        <v>1033889.75</v>
      </c>
      <c r="H77" s="10">
        <f t="shared" si="13"/>
        <v>6465061.75</v>
      </c>
      <c r="I77" s="11">
        <f t="shared" si="14"/>
        <v>6102109.25</v>
      </c>
      <c r="J77" s="80"/>
      <c r="K77" s="80"/>
      <c r="L77" s="80"/>
      <c r="M77" s="89"/>
      <c r="W77" s="80"/>
    </row>
    <row r="78" spans="1:23" s="81" customFormat="1" ht="12.75">
      <c r="A78" s="94" t="s">
        <v>87</v>
      </c>
      <c r="B78" s="8"/>
      <c r="C78" s="10">
        <v>47088000</v>
      </c>
      <c r="D78" s="10">
        <f t="shared" si="12"/>
        <v>47088000</v>
      </c>
      <c r="E78" s="10"/>
      <c r="F78" s="10">
        <v>116230</v>
      </c>
      <c r="G78" s="10">
        <v>16881527.8</v>
      </c>
      <c r="H78" s="10">
        <f t="shared" si="13"/>
        <v>16997757.8</v>
      </c>
      <c r="I78" s="11">
        <f t="shared" si="14"/>
        <v>30090242.2</v>
      </c>
      <c r="J78" s="80"/>
      <c r="K78" s="80"/>
      <c r="L78" s="80"/>
      <c r="M78" s="89"/>
      <c r="W78" s="80"/>
    </row>
    <row r="79" spans="1:23" s="81" customFormat="1" ht="12.75">
      <c r="A79" s="94" t="s">
        <v>88</v>
      </c>
      <c r="B79" s="8">
        <v>2000000</v>
      </c>
      <c r="C79" s="10"/>
      <c r="D79" s="10">
        <f t="shared" si="12"/>
        <v>2000000</v>
      </c>
      <c r="E79" s="10"/>
      <c r="F79" s="10"/>
      <c r="G79" s="10">
        <v>406581.52</v>
      </c>
      <c r="H79" s="10">
        <f t="shared" si="13"/>
        <v>406581.52</v>
      </c>
      <c r="I79" s="11">
        <f t="shared" si="14"/>
        <v>1593418.48</v>
      </c>
      <c r="J79" s="80"/>
      <c r="K79" s="80"/>
      <c r="L79" s="80"/>
      <c r="M79" s="89"/>
      <c r="W79" s="80"/>
    </row>
    <row r="80" spans="1:23" s="81" customFormat="1" ht="12.75">
      <c r="A80" s="94" t="s">
        <v>89</v>
      </c>
      <c r="B80" s="8">
        <v>5600000</v>
      </c>
      <c r="C80" s="9">
        <v>-3000000</v>
      </c>
      <c r="D80" s="10">
        <f t="shared" si="12"/>
        <v>2600000</v>
      </c>
      <c r="E80" s="10"/>
      <c r="F80" s="10"/>
      <c r="G80" s="10">
        <v>1470190.73</v>
      </c>
      <c r="H80" s="10">
        <f t="shared" si="13"/>
        <v>1470190.73</v>
      </c>
      <c r="I80" s="11">
        <f t="shared" si="14"/>
        <v>1129809.27</v>
      </c>
      <c r="J80" s="80"/>
      <c r="K80" s="80"/>
      <c r="L80" s="80"/>
      <c r="M80" s="89"/>
      <c r="W80" s="80"/>
    </row>
    <row r="81" spans="1:23" s="81" customFormat="1" ht="12.75">
      <c r="A81" s="94" t="s">
        <v>90</v>
      </c>
      <c r="B81" s="8">
        <v>2000000</v>
      </c>
      <c r="C81" s="10"/>
      <c r="D81" s="10">
        <f t="shared" si="12"/>
        <v>2000000</v>
      </c>
      <c r="E81" s="10"/>
      <c r="F81" s="10"/>
      <c r="G81" s="10"/>
      <c r="H81" s="10">
        <f t="shared" si="13"/>
        <v>0</v>
      </c>
      <c r="I81" s="11">
        <f t="shared" si="14"/>
        <v>2000000</v>
      </c>
      <c r="J81" s="80"/>
      <c r="K81" s="80"/>
      <c r="L81" s="80"/>
      <c r="M81" s="89"/>
      <c r="W81" s="80"/>
    </row>
    <row r="82" spans="1:23" s="81" customFormat="1" ht="12.75">
      <c r="A82" s="95" t="s">
        <v>91</v>
      </c>
      <c r="B82" s="8">
        <v>2431078</v>
      </c>
      <c r="C82" s="9">
        <v>-500000</v>
      </c>
      <c r="D82" s="10">
        <f t="shared" si="12"/>
        <v>1931078</v>
      </c>
      <c r="E82" s="10"/>
      <c r="F82" s="10"/>
      <c r="G82" s="10">
        <v>1185252.32</v>
      </c>
      <c r="H82" s="10">
        <f t="shared" si="13"/>
        <v>1185252.32</v>
      </c>
      <c r="I82" s="11">
        <f t="shared" si="14"/>
        <v>745825.6799999999</v>
      </c>
      <c r="J82" s="80"/>
      <c r="K82" s="80"/>
      <c r="L82" s="80"/>
      <c r="M82" s="89"/>
      <c r="W82" s="80"/>
    </row>
    <row r="83" spans="1:23" s="81" customFormat="1" ht="13.5" thickBot="1">
      <c r="A83" s="95" t="s">
        <v>92</v>
      </c>
      <c r="B83" s="8"/>
      <c r="C83" s="10"/>
      <c r="D83" s="10"/>
      <c r="E83" s="10"/>
      <c r="F83" s="10"/>
      <c r="G83" s="10">
        <v>735242.82</v>
      </c>
      <c r="H83" s="10">
        <f t="shared" si="13"/>
        <v>735242.82</v>
      </c>
      <c r="I83" s="11">
        <f t="shared" si="14"/>
        <v>-735242.82</v>
      </c>
      <c r="J83" s="80"/>
      <c r="K83" s="80"/>
      <c r="L83" s="80"/>
      <c r="M83" s="89"/>
      <c r="W83" s="80"/>
    </row>
    <row r="84" spans="1:23" s="81" customFormat="1" ht="14.25" thickBot="1" thickTop="1">
      <c r="A84" s="16" t="s">
        <v>93</v>
      </c>
      <c r="B84" s="3">
        <f aca="true" t="shared" si="15" ref="B84:I84">SUM(B85:B94)</f>
        <v>3888575712</v>
      </c>
      <c r="C84" s="5">
        <f t="shared" si="15"/>
        <v>50000000</v>
      </c>
      <c r="D84" s="3">
        <f t="shared" si="15"/>
        <v>3938575712</v>
      </c>
      <c r="E84" s="3">
        <f t="shared" si="15"/>
        <v>279055854.1</v>
      </c>
      <c r="F84" s="3">
        <f t="shared" si="15"/>
        <v>328404706.7</v>
      </c>
      <c r="G84" s="3">
        <f t="shared" si="15"/>
        <v>336935759.81</v>
      </c>
      <c r="H84" s="3">
        <f t="shared" si="15"/>
        <v>944396320.61</v>
      </c>
      <c r="I84" s="6">
        <f t="shared" si="15"/>
        <v>2994179391.39</v>
      </c>
      <c r="J84" s="80"/>
      <c r="K84" s="80"/>
      <c r="L84" s="80"/>
      <c r="W84" s="80"/>
    </row>
    <row r="85" spans="1:23" s="81" customFormat="1" ht="13.5" thickTop="1">
      <c r="A85" s="14" t="s">
        <v>94</v>
      </c>
      <c r="B85" s="10">
        <v>20187120</v>
      </c>
      <c r="C85" s="10"/>
      <c r="D85" s="10">
        <f aca="true" t="shared" si="16" ref="D85:D94">+B85+C85</f>
        <v>20187120</v>
      </c>
      <c r="E85" s="10">
        <v>100000</v>
      </c>
      <c r="F85" s="10">
        <v>3244766</v>
      </c>
      <c r="G85" s="10">
        <v>1672383</v>
      </c>
      <c r="H85" s="10">
        <f aca="true" t="shared" si="17" ref="H85:H94">SUM(E85:G85)</f>
        <v>5017149</v>
      </c>
      <c r="I85" s="11">
        <f aca="true" t="shared" si="18" ref="I85:I94">+D85-H85</f>
        <v>15169971</v>
      </c>
      <c r="J85" s="80"/>
      <c r="K85" s="80"/>
      <c r="L85" s="80"/>
      <c r="W85" s="80"/>
    </row>
    <row r="86" spans="1:23" s="81" customFormat="1" ht="12.75">
      <c r="A86" s="14" t="s">
        <v>95</v>
      </c>
      <c r="B86" s="10">
        <v>61859075</v>
      </c>
      <c r="C86" s="10"/>
      <c r="D86" s="10">
        <f t="shared" si="16"/>
        <v>61859075</v>
      </c>
      <c r="E86" s="10">
        <v>5119922.91</v>
      </c>
      <c r="F86" s="10">
        <v>5139922.91</v>
      </c>
      <c r="G86" s="10">
        <v>5129922.91</v>
      </c>
      <c r="H86" s="10">
        <f t="shared" si="17"/>
        <v>15389768.73</v>
      </c>
      <c r="I86" s="11">
        <f t="shared" si="18"/>
        <v>46469306.269999996</v>
      </c>
      <c r="J86" s="80"/>
      <c r="K86" s="80"/>
      <c r="L86" s="80"/>
      <c r="W86" s="80"/>
    </row>
    <row r="87" spans="1:23" s="81" customFormat="1" ht="12.75">
      <c r="A87" s="17" t="s">
        <v>96</v>
      </c>
      <c r="B87" s="10">
        <v>36000000</v>
      </c>
      <c r="C87" s="10"/>
      <c r="D87" s="10">
        <f t="shared" si="16"/>
        <v>36000000</v>
      </c>
      <c r="E87" s="10">
        <v>3000000</v>
      </c>
      <c r="F87" s="10">
        <v>3000000</v>
      </c>
      <c r="G87" s="10">
        <v>3000000</v>
      </c>
      <c r="H87" s="10">
        <f t="shared" si="17"/>
        <v>9000000</v>
      </c>
      <c r="I87" s="11">
        <f t="shared" si="18"/>
        <v>27000000</v>
      </c>
      <c r="J87" s="80"/>
      <c r="K87" s="80"/>
      <c r="L87" s="80"/>
      <c r="W87" s="80"/>
    </row>
    <row r="88" spans="1:23" s="81" customFormat="1" ht="12.75">
      <c r="A88" s="14" t="s">
        <v>97</v>
      </c>
      <c r="B88" s="10">
        <v>1831814574</v>
      </c>
      <c r="C88" s="9">
        <v>50000000</v>
      </c>
      <c r="D88" s="10">
        <f t="shared" si="16"/>
        <v>1881814574</v>
      </c>
      <c r="E88" s="10">
        <v>117047517.78</v>
      </c>
      <c r="F88" s="10">
        <v>163231604.38</v>
      </c>
      <c r="G88" s="10">
        <v>173345040.49</v>
      </c>
      <c r="H88" s="10">
        <f t="shared" si="17"/>
        <v>453624162.65</v>
      </c>
      <c r="I88" s="11">
        <f t="shared" si="18"/>
        <v>1428190411.35</v>
      </c>
      <c r="J88" s="80"/>
      <c r="K88" s="80"/>
      <c r="L88" s="80"/>
      <c r="W88" s="80"/>
    </row>
    <row r="89" spans="1:23" s="81" customFormat="1" ht="12.75">
      <c r="A89" s="14" t="s">
        <v>98</v>
      </c>
      <c r="B89" s="10">
        <v>25546724</v>
      </c>
      <c r="C89" s="9"/>
      <c r="D89" s="10">
        <f t="shared" si="16"/>
        <v>25546724</v>
      </c>
      <c r="E89" s="10"/>
      <c r="F89" s="10"/>
      <c r="G89" s="10"/>
      <c r="H89" s="10">
        <f t="shared" si="17"/>
        <v>0</v>
      </c>
      <c r="I89" s="11">
        <f t="shared" si="18"/>
        <v>25546724</v>
      </c>
      <c r="J89" s="80"/>
      <c r="K89" s="80"/>
      <c r="L89" s="80"/>
      <c r="W89" s="80"/>
    </row>
    <row r="90" spans="1:23" s="81" customFormat="1" ht="12.75">
      <c r="A90" s="14" t="s">
        <v>99</v>
      </c>
      <c r="B90" s="10">
        <v>112383321</v>
      </c>
      <c r="C90" s="9"/>
      <c r="D90" s="10">
        <f t="shared" si="16"/>
        <v>112383321</v>
      </c>
      <c r="E90" s="10">
        <v>8355851.41</v>
      </c>
      <c r="F90" s="10">
        <v>8355851.41</v>
      </c>
      <c r="G90" s="10">
        <v>8355851.41</v>
      </c>
      <c r="H90" s="10">
        <f t="shared" si="17"/>
        <v>25067554.23</v>
      </c>
      <c r="I90" s="11">
        <f t="shared" si="18"/>
        <v>87315766.77</v>
      </c>
      <c r="J90" s="80"/>
      <c r="K90" s="80"/>
      <c r="L90" s="80"/>
      <c r="W90" s="80"/>
    </row>
    <row r="91" spans="1:23" s="81" customFormat="1" ht="12.75">
      <c r="A91" s="14" t="s">
        <v>99</v>
      </c>
      <c r="B91" s="10">
        <v>586976728</v>
      </c>
      <c r="C91" s="10"/>
      <c r="D91" s="10">
        <f t="shared" si="16"/>
        <v>586976728</v>
      </c>
      <c r="E91" s="10">
        <v>84877756</v>
      </c>
      <c r="F91" s="10">
        <v>84877756</v>
      </c>
      <c r="G91" s="10">
        <v>84877756</v>
      </c>
      <c r="H91" s="10">
        <f t="shared" si="17"/>
        <v>254633268</v>
      </c>
      <c r="I91" s="11">
        <f t="shared" si="18"/>
        <v>332343460</v>
      </c>
      <c r="J91" s="80"/>
      <c r="K91" s="80"/>
      <c r="L91" s="80"/>
      <c r="W91" s="80"/>
    </row>
    <row r="92" spans="1:23" s="81" customFormat="1" ht="12.75">
      <c r="A92" s="14" t="s">
        <v>100</v>
      </c>
      <c r="B92" s="10">
        <v>183956253</v>
      </c>
      <c r="C92" s="10"/>
      <c r="D92" s="10">
        <f t="shared" si="16"/>
        <v>183956253</v>
      </c>
      <c r="E92" s="10">
        <v>14150481</v>
      </c>
      <c r="F92" s="10">
        <v>14150481</v>
      </c>
      <c r="G92" s="10">
        <v>14150481</v>
      </c>
      <c r="H92" s="10">
        <f t="shared" si="17"/>
        <v>42451443</v>
      </c>
      <c r="I92" s="11">
        <f t="shared" si="18"/>
        <v>141504810</v>
      </c>
      <c r="J92" s="80"/>
      <c r="K92" s="80"/>
      <c r="L92" s="80"/>
      <c r="W92" s="80"/>
    </row>
    <row r="93" spans="1:23" s="81" customFormat="1" ht="12.75">
      <c r="A93" s="96" t="s">
        <v>156</v>
      </c>
      <c r="B93" s="10">
        <v>878851917</v>
      </c>
      <c r="C93" s="9"/>
      <c r="D93" s="10">
        <f t="shared" si="16"/>
        <v>878851917</v>
      </c>
      <c r="E93" s="10">
        <v>33904325</v>
      </c>
      <c r="F93" s="10">
        <v>33904325</v>
      </c>
      <c r="G93" s="10">
        <v>33904325</v>
      </c>
      <c r="H93" s="10">
        <f t="shared" si="17"/>
        <v>101712975</v>
      </c>
      <c r="I93" s="11">
        <f t="shared" si="18"/>
        <v>777138942</v>
      </c>
      <c r="J93" s="80"/>
      <c r="K93" s="80"/>
      <c r="L93" s="80"/>
      <c r="W93" s="80"/>
    </row>
    <row r="94" spans="1:23" s="81" customFormat="1" ht="13.5" thickBot="1">
      <c r="A94" s="96" t="s">
        <v>101</v>
      </c>
      <c r="B94" s="10">
        <v>151000000</v>
      </c>
      <c r="C94" s="9"/>
      <c r="D94" s="10">
        <f t="shared" si="16"/>
        <v>151000000</v>
      </c>
      <c r="E94" s="10">
        <v>12500000</v>
      </c>
      <c r="F94" s="10">
        <v>12500000</v>
      </c>
      <c r="G94" s="10">
        <v>12500000</v>
      </c>
      <c r="H94" s="10">
        <f t="shared" si="17"/>
        <v>37500000</v>
      </c>
      <c r="I94" s="11">
        <f t="shared" si="18"/>
        <v>113500000</v>
      </c>
      <c r="J94" s="80"/>
      <c r="K94" s="80"/>
      <c r="L94" s="80"/>
      <c r="W94" s="80"/>
    </row>
    <row r="95" spans="1:29" s="81" customFormat="1" ht="14.25" thickBot="1" thickTop="1">
      <c r="A95" s="18" t="s">
        <v>102</v>
      </c>
      <c r="B95" s="19">
        <f aca="true" t="shared" si="19" ref="B95:I95">+B96+B105</f>
        <v>2445665213</v>
      </c>
      <c r="C95" s="20">
        <f t="shared" si="19"/>
        <v>0</v>
      </c>
      <c r="D95" s="19">
        <f t="shared" si="19"/>
        <v>2445665213</v>
      </c>
      <c r="E95" s="19">
        <f t="shared" si="19"/>
        <v>46188143.22</v>
      </c>
      <c r="F95" s="19">
        <f t="shared" si="19"/>
        <v>7720669.16</v>
      </c>
      <c r="G95" s="19">
        <f t="shared" si="19"/>
        <v>621729086.9</v>
      </c>
      <c r="H95" s="19">
        <f t="shared" si="19"/>
        <v>675637899.28</v>
      </c>
      <c r="I95" s="21">
        <f t="shared" si="19"/>
        <v>1770027313.72</v>
      </c>
      <c r="J95" s="80"/>
      <c r="K95" s="80"/>
      <c r="L95" s="80"/>
      <c r="AC95" s="80"/>
    </row>
    <row r="96" spans="1:29" s="81" customFormat="1" ht="14.25" thickBot="1" thickTop="1">
      <c r="A96" s="22" t="s">
        <v>103</v>
      </c>
      <c r="B96" s="23">
        <f aca="true" t="shared" si="20" ref="B96:I96">SUM(B97:B104)</f>
        <v>2175408170</v>
      </c>
      <c r="C96" s="24">
        <f t="shared" si="20"/>
        <v>0</v>
      </c>
      <c r="D96" s="23">
        <f t="shared" si="20"/>
        <v>2175408170</v>
      </c>
      <c r="E96" s="23">
        <f t="shared" si="20"/>
        <v>0</v>
      </c>
      <c r="F96" s="23">
        <f t="shared" si="20"/>
        <v>4615752.22</v>
      </c>
      <c r="G96" s="23">
        <f t="shared" si="20"/>
        <v>518724635.01</v>
      </c>
      <c r="H96" s="23">
        <f t="shared" si="20"/>
        <v>523340387.23</v>
      </c>
      <c r="I96" s="25">
        <f t="shared" si="20"/>
        <v>1652067782.77</v>
      </c>
      <c r="J96" s="80"/>
      <c r="K96" s="80"/>
      <c r="L96" s="80"/>
      <c r="AC96" s="80"/>
    </row>
    <row r="97" spans="1:29" s="81" customFormat="1" ht="12.75">
      <c r="A97" s="17" t="s">
        <v>104</v>
      </c>
      <c r="B97" s="10">
        <v>5000000</v>
      </c>
      <c r="C97" s="9"/>
      <c r="D97" s="10">
        <f aca="true" t="shared" si="21" ref="D97:D104">+B97+C97</f>
        <v>5000000</v>
      </c>
      <c r="E97" s="10"/>
      <c r="F97" s="10">
        <v>416666.67</v>
      </c>
      <c r="G97" s="10">
        <v>833333.01</v>
      </c>
      <c r="H97" s="10">
        <f aca="true" t="shared" si="22" ref="H97:H104">SUM(E97:G97)</f>
        <v>1249999.68</v>
      </c>
      <c r="I97" s="11">
        <f aca="true" t="shared" si="23" ref="I97:I104">+D97-H97</f>
        <v>3750000.3200000003</v>
      </c>
      <c r="J97" s="80"/>
      <c r="K97" s="80"/>
      <c r="L97" s="80"/>
      <c r="AC97" s="80"/>
    </row>
    <row r="98" spans="1:29" s="81" customFormat="1" ht="12.75">
      <c r="A98" s="42" t="s">
        <v>105</v>
      </c>
      <c r="B98" s="10">
        <v>140000000</v>
      </c>
      <c r="C98" s="9"/>
      <c r="D98" s="10">
        <f t="shared" si="21"/>
        <v>140000000</v>
      </c>
      <c r="E98" s="10"/>
      <c r="F98" s="10">
        <v>4199085.55</v>
      </c>
      <c r="G98" s="10">
        <v>10000000</v>
      </c>
      <c r="H98" s="10">
        <f t="shared" si="22"/>
        <v>14199085.55</v>
      </c>
      <c r="I98" s="11">
        <f t="shared" si="23"/>
        <v>125800914.45</v>
      </c>
      <c r="J98" s="80"/>
      <c r="K98" s="80"/>
      <c r="L98" s="80"/>
      <c r="AC98" s="80"/>
    </row>
    <row r="99" spans="1:29" s="81" customFormat="1" ht="12.75">
      <c r="A99" s="42" t="s">
        <v>106</v>
      </c>
      <c r="B99" s="10">
        <v>6734262</v>
      </c>
      <c r="C99" s="9"/>
      <c r="D99" s="10">
        <f t="shared" si="21"/>
        <v>6734262</v>
      </c>
      <c r="E99" s="10"/>
      <c r="F99" s="10"/>
      <c r="G99" s="10"/>
      <c r="H99" s="10">
        <f t="shared" si="22"/>
        <v>0</v>
      </c>
      <c r="I99" s="11">
        <f t="shared" si="23"/>
        <v>6734262</v>
      </c>
      <c r="J99" s="80"/>
      <c r="K99" s="80"/>
      <c r="L99" s="80"/>
      <c r="AC99" s="80"/>
    </row>
    <row r="100" spans="1:29" s="81" customFormat="1" ht="12.75">
      <c r="A100" s="42" t="s">
        <v>107</v>
      </c>
      <c r="B100" s="10">
        <v>23673908</v>
      </c>
      <c r="C100" s="9"/>
      <c r="D100" s="10">
        <f t="shared" si="21"/>
        <v>23673908</v>
      </c>
      <c r="E100" s="10"/>
      <c r="F100" s="10"/>
      <c r="G100" s="10">
        <v>7891303</v>
      </c>
      <c r="H100" s="10">
        <f t="shared" si="22"/>
        <v>7891303</v>
      </c>
      <c r="I100" s="11">
        <f t="shared" si="23"/>
        <v>15782605</v>
      </c>
      <c r="J100" s="80"/>
      <c r="K100" s="80"/>
      <c r="L100" s="80"/>
      <c r="AC100" s="80"/>
    </row>
    <row r="101" spans="1:29" s="81" customFormat="1" ht="12.75">
      <c r="A101" s="42" t="s">
        <v>108</v>
      </c>
      <c r="B101" s="10"/>
      <c r="C101" s="9">
        <v>1000000000</v>
      </c>
      <c r="D101" s="10">
        <f t="shared" si="21"/>
        <v>1000000000</v>
      </c>
      <c r="E101" s="10"/>
      <c r="F101" s="10"/>
      <c r="G101" s="10">
        <v>249999999</v>
      </c>
      <c r="H101" s="10">
        <f t="shared" si="22"/>
        <v>249999999</v>
      </c>
      <c r="I101" s="11">
        <f t="shared" si="23"/>
        <v>750000001</v>
      </c>
      <c r="J101" s="80"/>
      <c r="K101" s="80"/>
      <c r="L101" s="80"/>
      <c r="AC101" s="80"/>
    </row>
    <row r="102" spans="1:29" s="81" customFormat="1" ht="12.75">
      <c r="A102" s="42" t="s">
        <v>109</v>
      </c>
      <c r="B102" s="10"/>
      <c r="C102" s="9">
        <v>1000000000</v>
      </c>
      <c r="D102" s="10">
        <f t="shared" si="21"/>
        <v>1000000000</v>
      </c>
      <c r="E102" s="10"/>
      <c r="F102" s="10"/>
      <c r="G102" s="10">
        <v>250000000</v>
      </c>
      <c r="H102" s="10">
        <f t="shared" si="22"/>
        <v>250000000</v>
      </c>
      <c r="I102" s="11">
        <f t="shared" si="23"/>
        <v>750000000</v>
      </c>
      <c r="J102" s="80"/>
      <c r="K102" s="80"/>
      <c r="L102" s="80"/>
      <c r="AC102" s="80"/>
    </row>
    <row r="103" spans="1:29" s="81" customFormat="1" ht="12.75">
      <c r="A103" s="42" t="s">
        <v>110</v>
      </c>
      <c r="B103" s="10">
        <v>1000000000</v>
      </c>
      <c r="C103" s="9">
        <v>-1000000000</v>
      </c>
      <c r="D103" s="10">
        <f t="shared" si="21"/>
        <v>0</v>
      </c>
      <c r="E103" s="10"/>
      <c r="F103" s="10"/>
      <c r="G103" s="10"/>
      <c r="H103" s="10">
        <f t="shared" si="22"/>
        <v>0</v>
      </c>
      <c r="I103" s="11">
        <f t="shared" si="23"/>
        <v>0</v>
      </c>
      <c r="J103" s="80"/>
      <c r="K103" s="80"/>
      <c r="L103" s="80"/>
      <c r="AC103" s="80"/>
    </row>
    <row r="104" spans="1:29" s="81" customFormat="1" ht="13.5" thickBot="1">
      <c r="A104" s="42" t="s">
        <v>111</v>
      </c>
      <c r="B104" s="10">
        <v>1000000000</v>
      </c>
      <c r="C104" s="9">
        <v>-1000000000</v>
      </c>
      <c r="D104" s="10">
        <f t="shared" si="21"/>
        <v>0</v>
      </c>
      <c r="E104" s="26"/>
      <c r="F104" s="10"/>
      <c r="G104" s="10"/>
      <c r="H104" s="10">
        <f t="shared" si="22"/>
        <v>0</v>
      </c>
      <c r="I104" s="11">
        <f t="shared" si="23"/>
        <v>0</v>
      </c>
      <c r="J104" s="80"/>
      <c r="K104" s="80"/>
      <c r="L104" s="80"/>
      <c r="AC104" s="80"/>
    </row>
    <row r="105" spans="1:23" s="81" customFormat="1" ht="14.25" thickBot="1" thickTop="1">
      <c r="A105" s="27" t="s">
        <v>112</v>
      </c>
      <c r="B105" s="23">
        <f aca="true" t="shared" si="24" ref="B105:I105">SUM(B106:B122)</f>
        <v>270257043</v>
      </c>
      <c r="C105" s="23">
        <f t="shared" si="24"/>
        <v>0</v>
      </c>
      <c r="D105" s="23">
        <f t="shared" si="24"/>
        <v>270257043</v>
      </c>
      <c r="E105" s="23">
        <f t="shared" si="24"/>
        <v>46188143.22</v>
      </c>
      <c r="F105" s="23">
        <f t="shared" si="24"/>
        <v>3104916.94</v>
      </c>
      <c r="G105" s="23">
        <f t="shared" si="24"/>
        <v>103004451.89</v>
      </c>
      <c r="H105" s="23">
        <f t="shared" si="24"/>
        <v>152297512.05</v>
      </c>
      <c r="I105" s="25">
        <f t="shared" si="24"/>
        <v>117959530.94999999</v>
      </c>
      <c r="J105" s="80"/>
      <c r="K105" s="80"/>
      <c r="L105" s="80"/>
      <c r="W105" s="80"/>
    </row>
    <row r="106" spans="1:23" s="81" customFormat="1" ht="12.75">
      <c r="A106" s="97" t="s">
        <v>113</v>
      </c>
      <c r="B106" s="8">
        <v>17027120</v>
      </c>
      <c r="C106" s="9"/>
      <c r="D106" s="10">
        <f>+B106+C106</f>
        <v>17027120</v>
      </c>
      <c r="E106" s="28"/>
      <c r="F106" s="28"/>
      <c r="G106" s="8">
        <v>8408180.26</v>
      </c>
      <c r="H106" s="10">
        <f aca="true" t="shared" si="25" ref="H106:H122">SUM(E106:G106)</f>
        <v>8408180.26</v>
      </c>
      <c r="I106" s="11">
        <f aca="true" t="shared" si="26" ref="I106:I122">+D106-H106</f>
        <v>8618939.74</v>
      </c>
      <c r="J106" s="80"/>
      <c r="K106" s="80"/>
      <c r="L106" s="80"/>
      <c r="W106" s="80"/>
    </row>
    <row r="107" spans="1:23" s="81" customFormat="1" ht="12.75">
      <c r="A107" s="98" t="s">
        <v>114</v>
      </c>
      <c r="B107" s="8">
        <v>10000000</v>
      </c>
      <c r="C107" s="9"/>
      <c r="D107" s="10">
        <f>+B107+C107</f>
        <v>10000000</v>
      </c>
      <c r="E107" s="28"/>
      <c r="F107" s="28"/>
      <c r="G107" s="28"/>
      <c r="H107" s="10">
        <f t="shared" si="25"/>
        <v>0</v>
      </c>
      <c r="I107" s="11">
        <f t="shared" si="26"/>
        <v>10000000</v>
      </c>
      <c r="J107" s="80"/>
      <c r="K107" s="80"/>
      <c r="L107" s="80"/>
      <c r="W107" s="80"/>
    </row>
    <row r="108" spans="1:23" s="81" customFormat="1" ht="12.75">
      <c r="A108" s="99" t="s">
        <v>115</v>
      </c>
      <c r="B108" s="8">
        <v>215377</v>
      </c>
      <c r="C108" s="29"/>
      <c r="D108" s="10">
        <f>+B108+C108</f>
        <v>215377</v>
      </c>
      <c r="E108" s="28"/>
      <c r="F108" s="28"/>
      <c r="G108" s="8">
        <v>3074283.59</v>
      </c>
      <c r="H108" s="10">
        <f t="shared" si="25"/>
        <v>3074283.59</v>
      </c>
      <c r="I108" s="11">
        <f t="shared" si="26"/>
        <v>-2858906.59</v>
      </c>
      <c r="J108" s="80"/>
      <c r="K108" s="80"/>
      <c r="L108" s="80"/>
      <c r="W108" s="80"/>
    </row>
    <row r="109" spans="1:23" s="81" customFormat="1" ht="12.75">
      <c r="A109" s="99" t="s">
        <v>116</v>
      </c>
      <c r="B109" s="8"/>
      <c r="C109" s="29"/>
      <c r="D109" s="10"/>
      <c r="E109" s="28"/>
      <c r="F109" s="28"/>
      <c r="G109" s="8">
        <v>691188.34</v>
      </c>
      <c r="H109" s="10">
        <f t="shared" si="25"/>
        <v>691188.34</v>
      </c>
      <c r="I109" s="11">
        <f t="shared" si="26"/>
        <v>-691188.34</v>
      </c>
      <c r="J109" s="80"/>
      <c r="K109" s="80"/>
      <c r="L109" s="80"/>
      <c r="W109" s="80"/>
    </row>
    <row r="110" spans="1:23" s="81" customFormat="1" ht="12.75">
      <c r="A110" s="99" t="s">
        <v>117</v>
      </c>
      <c r="B110" s="8"/>
      <c r="C110" s="29"/>
      <c r="D110" s="10"/>
      <c r="E110" s="28"/>
      <c r="F110" s="28"/>
      <c r="G110" s="8">
        <v>394308.81</v>
      </c>
      <c r="H110" s="10">
        <f t="shared" si="25"/>
        <v>394308.81</v>
      </c>
      <c r="I110" s="11">
        <f t="shared" si="26"/>
        <v>-394308.81</v>
      </c>
      <c r="J110" s="80"/>
      <c r="K110" s="80"/>
      <c r="L110" s="80"/>
      <c r="W110" s="80"/>
    </row>
    <row r="111" spans="1:23" s="81" customFormat="1" ht="12.75">
      <c r="A111" s="99" t="s">
        <v>118</v>
      </c>
      <c r="B111" s="8"/>
      <c r="C111" s="29"/>
      <c r="D111" s="10"/>
      <c r="E111" s="28"/>
      <c r="F111" s="28"/>
      <c r="G111" s="8">
        <v>7602404.75</v>
      </c>
      <c r="H111" s="10">
        <f t="shared" si="25"/>
        <v>7602404.75</v>
      </c>
      <c r="I111" s="11">
        <f t="shared" si="26"/>
        <v>-7602404.75</v>
      </c>
      <c r="J111" s="80"/>
      <c r="K111" s="80"/>
      <c r="L111" s="80"/>
      <c r="W111" s="80"/>
    </row>
    <row r="112" spans="1:23" s="81" customFormat="1" ht="12.75">
      <c r="A112" s="99" t="s">
        <v>119</v>
      </c>
      <c r="B112" s="8"/>
      <c r="C112" s="29"/>
      <c r="D112" s="10"/>
      <c r="E112" s="28"/>
      <c r="F112" s="28"/>
      <c r="G112" s="8">
        <v>271400</v>
      </c>
      <c r="H112" s="10">
        <f t="shared" si="25"/>
        <v>271400</v>
      </c>
      <c r="I112" s="11">
        <f t="shared" si="26"/>
        <v>-271400</v>
      </c>
      <c r="J112" s="80"/>
      <c r="K112" s="80"/>
      <c r="L112" s="80"/>
      <c r="W112" s="80"/>
    </row>
    <row r="113" spans="1:23" s="81" customFormat="1" ht="12.75">
      <c r="A113" s="99" t="s">
        <v>120</v>
      </c>
      <c r="B113" s="8">
        <v>22665899</v>
      </c>
      <c r="C113" s="29"/>
      <c r="D113" s="10">
        <f>+B113+C113</f>
        <v>22665899</v>
      </c>
      <c r="E113" s="28"/>
      <c r="F113" s="28"/>
      <c r="G113" s="28"/>
      <c r="H113" s="10">
        <f t="shared" si="25"/>
        <v>0</v>
      </c>
      <c r="I113" s="11">
        <f t="shared" si="26"/>
        <v>22665899</v>
      </c>
      <c r="J113" s="80"/>
      <c r="K113" s="80"/>
      <c r="L113" s="80"/>
      <c r="W113" s="80"/>
    </row>
    <row r="114" spans="1:23" s="81" customFormat="1" ht="12.75">
      <c r="A114" s="99" t="s">
        <v>121</v>
      </c>
      <c r="B114" s="8">
        <v>25592343</v>
      </c>
      <c r="C114" s="29"/>
      <c r="D114" s="10">
        <f>+B114+C114</f>
        <v>25592343</v>
      </c>
      <c r="E114" s="28"/>
      <c r="F114" s="8">
        <v>2400000</v>
      </c>
      <c r="G114" s="8">
        <v>10118065.53</v>
      </c>
      <c r="H114" s="10">
        <f t="shared" si="25"/>
        <v>12518065.53</v>
      </c>
      <c r="I114" s="11">
        <f t="shared" si="26"/>
        <v>13074277.47</v>
      </c>
      <c r="J114" s="80"/>
      <c r="K114" s="80"/>
      <c r="L114" s="80"/>
      <c r="W114" s="80"/>
    </row>
    <row r="115" spans="1:23" s="81" customFormat="1" ht="12.75">
      <c r="A115" s="99" t="s">
        <v>122</v>
      </c>
      <c r="B115" s="8"/>
      <c r="C115" s="29"/>
      <c r="D115" s="10"/>
      <c r="E115" s="28"/>
      <c r="F115" s="8"/>
      <c r="G115" s="8">
        <v>4871832.12</v>
      </c>
      <c r="H115" s="10">
        <f t="shared" si="25"/>
        <v>4871832.12</v>
      </c>
      <c r="I115" s="11">
        <f t="shared" si="26"/>
        <v>-4871832.12</v>
      </c>
      <c r="J115" s="80"/>
      <c r="K115" s="80"/>
      <c r="L115" s="80"/>
      <c r="W115" s="80"/>
    </row>
    <row r="116" spans="1:23" s="81" customFormat="1" ht="12.75">
      <c r="A116" s="99" t="s">
        <v>123</v>
      </c>
      <c r="B116" s="8">
        <v>115430930</v>
      </c>
      <c r="C116" s="29">
        <v>-108261307</v>
      </c>
      <c r="D116" s="10">
        <f aca="true" t="shared" si="27" ref="D116:D122">+B116+C116</f>
        <v>7169623</v>
      </c>
      <c r="E116" s="10"/>
      <c r="F116" s="10"/>
      <c r="G116" s="10"/>
      <c r="H116" s="10">
        <f t="shared" si="25"/>
        <v>0</v>
      </c>
      <c r="I116" s="11">
        <f t="shared" si="26"/>
        <v>7169623</v>
      </c>
      <c r="J116" s="80"/>
      <c r="K116" s="80"/>
      <c r="L116" s="80"/>
      <c r="W116" s="80"/>
    </row>
    <row r="117" spans="1:23" s="81" customFormat="1" ht="12.75">
      <c r="A117" s="99" t="s">
        <v>124</v>
      </c>
      <c r="B117" s="8">
        <v>15000000</v>
      </c>
      <c r="C117" s="29"/>
      <c r="D117" s="10">
        <f t="shared" si="27"/>
        <v>15000000</v>
      </c>
      <c r="E117" s="10"/>
      <c r="F117" s="10"/>
      <c r="G117" s="10"/>
      <c r="H117" s="10">
        <f t="shared" si="25"/>
        <v>0</v>
      </c>
      <c r="I117" s="11">
        <f t="shared" si="26"/>
        <v>15000000</v>
      </c>
      <c r="J117" s="80"/>
      <c r="K117" s="80"/>
      <c r="L117" s="80"/>
      <c r="W117" s="80"/>
    </row>
    <row r="118" spans="1:23" s="81" customFormat="1" ht="12.75">
      <c r="A118" s="99" t="s">
        <v>125</v>
      </c>
      <c r="B118" s="8">
        <v>48287908</v>
      </c>
      <c r="C118" s="29">
        <v>-48287908</v>
      </c>
      <c r="D118" s="10">
        <f t="shared" si="27"/>
        <v>0</v>
      </c>
      <c r="E118" s="10"/>
      <c r="F118" s="10"/>
      <c r="G118" s="10"/>
      <c r="H118" s="10">
        <f t="shared" si="25"/>
        <v>0</v>
      </c>
      <c r="I118" s="11">
        <f t="shared" si="26"/>
        <v>0</v>
      </c>
      <c r="J118" s="80"/>
      <c r="K118" s="80"/>
      <c r="L118" s="80"/>
      <c r="W118" s="80"/>
    </row>
    <row r="119" spans="1:9" s="81" customFormat="1" ht="12.75">
      <c r="A119" s="99" t="s">
        <v>126</v>
      </c>
      <c r="B119" s="8">
        <v>15750000</v>
      </c>
      <c r="C119" s="30"/>
      <c r="D119" s="10">
        <f t="shared" si="27"/>
        <v>15750000</v>
      </c>
      <c r="E119" s="8"/>
      <c r="F119" s="8">
        <v>704916.94</v>
      </c>
      <c r="G119" s="8"/>
      <c r="H119" s="10">
        <f t="shared" si="25"/>
        <v>704916.94</v>
      </c>
      <c r="I119" s="11">
        <f t="shared" si="26"/>
        <v>15045083.06</v>
      </c>
    </row>
    <row r="120" spans="1:9" s="81" customFormat="1" ht="12.75">
      <c r="A120" s="99" t="s">
        <v>127</v>
      </c>
      <c r="B120" s="8">
        <v>287466</v>
      </c>
      <c r="C120" s="30"/>
      <c r="D120" s="10">
        <f t="shared" si="27"/>
        <v>287466</v>
      </c>
      <c r="E120" s="8"/>
      <c r="F120" s="8"/>
      <c r="G120" s="8"/>
      <c r="H120" s="10">
        <f t="shared" si="25"/>
        <v>0</v>
      </c>
      <c r="I120" s="11">
        <f t="shared" si="26"/>
        <v>287466</v>
      </c>
    </row>
    <row r="121" spans="1:9" s="81" customFormat="1" ht="12.75">
      <c r="A121" s="99" t="s">
        <v>128</v>
      </c>
      <c r="B121" s="8"/>
      <c r="C121" s="30">
        <v>108261307</v>
      </c>
      <c r="D121" s="10">
        <f t="shared" si="27"/>
        <v>108261307</v>
      </c>
      <c r="E121" s="8">
        <v>46188143.22</v>
      </c>
      <c r="F121" s="8"/>
      <c r="G121" s="8">
        <v>49998056.12</v>
      </c>
      <c r="H121" s="10">
        <f t="shared" si="25"/>
        <v>96186199.34</v>
      </c>
      <c r="I121" s="11">
        <f t="shared" si="26"/>
        <v>12075107.659999996</v>
      </c>
    </row>
    <row r="122" spans="1:9" s="81" customFormat="1" ht="13.5" thickBot="1">
      <c r="A122" s="99" t="s">
        <v>129</v>
      </c>
      <c r="B122" s="8"/>
      <c r="C122" s="31">
        <v>48287908</v>
      </c>
      <c r="D122" s="10">
        <f t="shared" si="27"/>
        <v>48287908</v>
      </c>
      <c r="E122" s="8"/>
      <c r="F122" s="8"/>
      <c r="G122" s="8">
        <v>17574732.37</v>
      </c>
      <c r="H122" s="10">
        <f t="shared" si="25"/>
        <v>17574732.37</v>
      </c>
      <c r="I122" s="11">
        <f t="shared" si="26"/>
        <v>30713175.63</v>
      </c>
    </row>
    <row r="123" spans="1:9" s="81" customFormat="1" ht="13.5" thickBot="1">
      <c r="A123" s="32" t="s">
        <v>130</v>
      </c>
      <c r="B123" s="33">
        <f aca="true" t="shared" si="28" ref="B123:I123">SUM(B124:B125)</f>
        <v>399047514</v>
      </c>
      <c r="C123" s="5">
        <f t="shared" si="28"/>
        <v>0</v>
      </c>
      <c r="D123" s="34">
        <f t="shared" si="28"/>
        <v>399047514</v>
      </c>
      <c r="E123" s="33">
        <f t="shared" si="28"/>
        <v>31971118</v>
      </c>
      <c r="F123" s="34">
        <f t="shared" si="28"/>
        <v>32464364</v>
      </c>
      <c r="G123" s="34">
        <f t="shared" si="28"/>
        <v>32217741</v>
      </c>
      <c r="H123" s="34">
        <f t="shared" si="28"/>
        <v>96653223</v>
      </c>
      <c r="I123" s="35">
        <f t="shared" si="28"/>
        <v>302394291</v>
      </c>
    </row>
    <row r="124" spans="1:9" s="81" customFormat="1" ht="12.75">
      <c r="A124" s="100" t="s">
        <v>131</v>
      </c>
      <c r="B124" s="36">
        <v>279047514</v>
      </c>
      <c r="C124" s="9"/>
      <c r="D124" s="10">
        <f>+B124+C124</f>
        <v>279047514</v>
      </c>
      <c r="E124" s="37">
        <v>21971118</v>
      </c>
      <c r="F124" s="10">
        <v>22464364</v>
      </c>
      <c r="G124" s="10">
        <v>22217741</v>
      </c>
      <c r="H124" s="10">
        <f>SUM(E124:G124)</f>
        <v>66653223</v>
      </c>
      <c r="I124" s="11">
        <f>+D124-H124</f>
        <v>212394291</v>
      </c>
    </row>
    <row r="125" spans="1:9" s="81" customFormat="1" ht="13.5" thickBot="1">
      <c r="A125" s="13" t="s">
        <v>132</v>
      </c>
      <c r="B125" s="38">
        <v>120000000</v>
      </c>
      <c r="C125" s="31"/>
      <c r="D125" s="10">
        <f>+B125+C125</f>
        <v>120000000</v>
      </c>
      <c r="E125" s="10">
        <v>10000000</v>
      </c>
      <c r="F125" s="10">
        <v>10000000</v>
      </c>
      <c r="G125" s="10">
        <v>10000000</v>
      </c>
      <c r="H125" s="10">
        <f>SUM(E125:G125)</f>
        <v>30000000</v>
      </c>
      <c r="I125" s="11">
        <f>+D125-H125</f>
        <v>90000000</v>
      </c>
    </row>
    <row r="126" spans="1:9" s="81" customFormat="1" ht="13.5" thickBot="1">
      <c r="A126" s="2" t="s">
        <v>133</v>
      </c>
      <c r="B126" s="39">
        <f>+B127+B130+B133++B136+B139+B142+B145</f>
        <v>256873548</v>
      </c>
      <c r="C126" s="39">
        <f>+C127+C130+C133+C136+C139+C145</f>
        <v>0</v>
      </c>
      <c r="D126" s="39">
        <f aca="true" t="shared" si="29" ref="D126:I126">+D127+D130+D133++D136+D139+D142+D145</f>
        <v>256873548</v>
      </c>
      <c r="E126" s="39">
        <f t="shared" si="29"/>
        <v>0</v>
      </c>
      <c r="F126" s="39">
        <f t="shared" si="29"/>
        <v>0</v>
      </c>
      <c r="G126" s="39">
        <f t="shared" si="29"/>
        <v>0</v>
      </c>
      <c r="H126" s="39">
        <f t="shared" si="29"/>
        <v>0</v>
      </c>
      <c r="I126" s="39">
        <f t="shared" si="29"/>
        <v>256873548</v>
      </c>
    </row>
    <row r="127" spans="1:9" s="81" customFormat="1" ht="13.5" thickBot="1">
      <c r="A127" s="40" t="s">
        <v>134</v>
      </c>
      <c r="B127" s="41">
        <f aca="true" t="shared" si="30" ref="B127:I127">+B128+B129</f>
        <v>21000000</v>
      </c>
      <c r="C127" s="41">
        <f t="shared" si="30"/>
        <v>0</v>
      </c>
      <c r="D127" s="41">
        <f t="shared" si="30"/>
        <v>21000000</v>
      </c>
      <c r="E127" s="41">
        <f t="shared" si="30"/>
        <v>0</v>
      </c>
      <c r="F127" s="41">
        <f t="shared" si="30"/>
        <v>0</v>
      </c>
      <c r="G127" s="41">
        <f t="shared" si="30"/>
        <v>0</v>
      </c>
      <c r="H127" s="41">
        <f t="shared" si="30"/>
        <v>0</v>
      </c>
      <c r="I127" s="41">
        <f t="shared" si="30"/>
        <v>21000000</v>
      </c>
    </row>
    <row r="128" spans="1:9" s="81" customFormat="1" ht="12.75">
      <c r="A128" s="42" t="s">
        <v>135</v>
      </c>
      <c r="B128" s="43">
        <v>6000000</v>
      </c>
      <c r="C128" s="44"/>
      <c r="D128" s="10">
        <f>+B128+C128</f>
        <v>6000000</v>
      </c>
      <c r="E128" s="44"/>
      <c r="F128" s="44"/>
      <c r="G128" s="44"/>
      <c r="H128" s="10">
        <f>SUM(E128:G128)</f>
        <v>0</v>
      </c>
      <c r="I128" s="11">
        <f>+D128-H128</f>
        <v>6000000</v>
      </c>
    </row>
    <row r="129" spans="1:9" s="81" customFormat="1" ht="13.5" thickBot="1">
      <c r="A129" s="42" t="s">
        <v>136</v>
      </c>
      <c r="B129" s="43">
        <v>15000000</v>
      </c>
      <c r="C129" s="44"/>
      <c r="D129" s="10">
        <f>+B129+C129</f>
        <v>15000000</v>
      </c>
      <c r="E129" s="44"/>
      <c r="F129" s="44"/>
      <c r="G129" s="44"/>
      <c r="H129" s="10">
        <f>SUM(E129:G129)</f>
        <v>0</v>
      </c>
      <c r="I129" s="11">
        <f>+D129-H129</f>
        <v>15000000</v>
      </c>
    </row>
    <row r="130" spans="1:9" s="81" customFormat="1" ht="13.5" thickBot="1">
      <c r="A130" s="45" t="s">
        <v>137</v>
      </c>
      <c r="B130" s="41">
        <f>B131+B132</f>
        <v>152757214</v>
      </c>
      <c r="C130" s="41">
        <f>+C132</f>
        <v>0</v>
      </c>
      <c r="D130" s="41">
        <f>D131+D132</f>
        <v>152757214</v>
      </c>
      <c r="E130" s="41">
        <f>+E132</f>
        <v>0</v>
      </c>
      <c r="F130" s="41">
        <f>+F132</f>
        <v>0</v>
      </c>
      <c r="G130" s="41">
        <f>+G132</f>
        <v>0</v>
      </c>
      <c r="H130" s="41">
        <f>+H132</f>
        <v>0</v>
      </c>
      <c r="I130" s="46">
        <f>I131+I132</f>
        <v>152757214</v>
      </c>
    </row>
    <row r="131" spans="1:9" s="81" customFormat="1" ht="12.75">
      <c r="A131" s="42" t="s">
        <v>138</v>
      </c>
      <c r="B131" s="47">
        <v>21000000</v>
      </c>
      <c r="C131" s="48"/>
      <c r="D131" s="10">
        <f>+B131+C131</f>
        <v>21000000</v>
      </c>
      <c r="E131" s="48"/>
      <c r="F131" s="48"/>
      <c r="G131" s="48"/>
      <c r="H131" s="10">
        <f>SUM(E131:G131)</f>
        <v>0</v>
      </c>
      <c r="I131" s="11">
        <f>+D131-H131</f>
        <v>21000000</v>
      </c>
    </row>
    <row r="132" spans="1:9" s="81" customFormat="1" ht="13.5" thickBot="1">
      <c r="A132" s="42" t="s">
        <v>138</v>
      </c>
      <c r="B132" s="43">
        <v>131757214</v>
      </c>
      <c r="C132" s="44"/>
      <c r="D132" s="10">
        <f>+B132+C132</f>
        <v>131757214</v>
      </c>
      <c r="E132" s="44"/>
      <c r="F132" s="44"/>
      <c r="G132" s="44"/>
      <c r="H132" s="10">
        <f>SUM(E132:G132)</f>
        <v>0</v>
      </c>
      <c r="I132" s="11">
        <f>+D132-H132</f>
        <v>131757214</v>
      </c>
    </row>
    <row r="133" spans="1:9" s="81" customFormat="1" ht="13.5" thickBot="1">
      <c r="A133" s="40" t="s">
        <v>139</v>
      </c>
      <c r="B133" s="41">
        <f aca="true" t="shared" si="31" ref="B133:I133">+B134+B135</f>
        <v>10000000</v>
      </c>
      <c r="C133" s="41">
        <f t="shared" si="31"/>
        <v>0</v>
      </c>
      <c r="D133" s="41">
        <f t="shared" si="31"/>
        <v>10000000</v>
      </c>
      <c r="E133" s="41">
        <f t="shared" si="31"/>
        <v>0</v>
      </c>
      <c r="F133" s="41">
        <f t="shared" si="31"/>
        <v>0</v>
      </c>
      <c r="G133" s="41">
        <f t="shared" si="31"/>
        <v>0</v>
      </c>
      <c r="H133" s="41">
        <f t="shared" si="31"/>
        <v>0</v>
      </c>
      <c r="I133" s="41">
        <f t="shared" si="31"/>
        <v>10000000</v>
      </c>
    </row>
    <row r="134" spans="1:9" s="81" customFormat="1" ht="12.75">
      <c r="A134" s="42" t="s">
        <v>140</v>
      </c>
      <c r="B134" s="49">
        <v>5000000</v>
      </c>
      <c r="C134" s="44"/>
      <c r="D134" s="10">
        <f>+B134+C134</f>
        <v>5000000</v>
      </c>
      <c r="E134" s="44"/>
      <c r="F134" s="44"/>
      <c r="G134" s="44"/>
      <c r="H134" s="10">
        <f>SUM(E134:G134)</f>
        <v>0</v>
      </c>
      <c r="I134" s="11">
        <f>+D134-H134</f>
        <v>5000000</v>
      </c>
    </row>
    <row r="135" spans="1:9" s="81" customFormat="1" ht="13.5" thickBot="1">
      <c r="A135" s="50" t="s">
        <v>141</v>
      </c>
      <c r="B135" s="51">
        <v>5000000</v>
      </c>
      <c r="C135" s="51"/>
      <c r="D135" s="52">
        <f>+B135+C135</f>
        <v>5000000</v>
      </c>
      <c r="E135" s="51"/>
      <c r="F135" s="44"/>
      <c r="G135" s="44"/>
      <c r="H135" s="10">
        <f>SUM(E135:G135)</f>
        <v>0</v>
      </c>
      <c r="I135" s="11">
        <f>+D135-H135</f>
        <v>5000000</v>
      </c>
    </row>
    <row r="136" spans="1:9" s="81" customFormat="1" ht="13.5" thickBot="1">
      <c r="A136" s="65" t="s">
        <v>142</v>
      </c>
      <c r="B136" s="41">
        <f aca="true" t="shared" si="32" ref="B136:I136">+B137+B138</f>
        <v>11000000</v>
      </c>
      <c r="C136" s="41">
        <f t="shared" si="32"/>
        <v>0</v>
      </c>
      <c r="D136" s="41">
        <f t="shared" si="32"/>
        <v>11000000</v>
      </c>
      <c r="E136" s="41">
        <f t="shared" si="32"/>
        <v>0</v>
      </c>
      <c r="F136" s="41">
        <f t="shared" si="32"/>
        <v>0</v>
      </c>
      <c r="G136" s="41">
        <f t="shared" si="32"/>
        <v>0</v>
      </c>
      <c r="H136" s="41">
        <f t="shared" si="32"/>
        <v>0</v>
      </c>
      <c r="I136" s="46">
        <f t="shared" si="32"/>
        <v>11000000</v>
      </c>
    </row>
    <row r="137" spans="1:9" s="81" customFormat="1" ht="12.75">
      <c r="A137" s="53" t="s">
        <v>138</v>
      </c>
      <c r="B137" s="38">
        <v>5000000</v>
      </c>
      <c r="C137" s="54"/>
      <c r="D137" s="10">
        <f>+B137+C137</f>
        <v>5000000</v>
      </c>
      <c r="E137" s="101"/>
      <c r="F137" s="101"/>
      <c r="G137" s="101"/>
      <c r="H137" s="10">
        <f>SUM(E137:G137)</f>
        <v>0</v>
      </c>
      <c r="I137" s="11">
        <f>+D137-H137</f>
        <v>5000000</v>
      </c>
    </row>
    <row r="138" spans="1:9" s="81" customFormat="1" ht="13.5" thickBot="1">
      <c r="A138" s="55" t="s">
        <v>143</v>
      </c>
      <c r="B138" s="38">
        <v>6000000</v>
      </c>
      <c r="C138" s="54"/>
      <c r="D138" s="10">
        <f>+B138+C138</f>
        <v>6000000</v>
      </c>
      <c r="E138" s="101"/>
      <c r="F138" s="101"/>
      <c r="G138" s="101"/>
      <c r="H138" s="10">
        <f>SUM(E138:G138)</f>
        <v>0</v>
      </c>
      <c r="I138" s="11">
        <f>+D138-H138</f>
        <v>6000000</v>
      </c>
    </row>
    <row r="139" spans="1:9" s="81" customFormat="1" ht="13.5" thickBot="1">
      <c r="A139" s="102" t="s">
        <v>144</v>
      </c>
      <c r="B139" s="41">
        <f aca="true" t="shared" si="33" ref="B139:I139">+B140+B141</f>
        <v>30000000</v>
      </c>
      <c r="C139" s="41">
        <f t="shared" si="33"/>
        <v>0</v>
      </c>
      <c r="D139" s="41">
        <f t="shared" si="33"/>
        <v>30000000</v>
      </c>
      <c r="E139" s="41">
        <f t="shared" si="33"/>
        <v>0</v>
      </c>
      <c r="F139" s="41">
        <f t="shared" si="33"/>
        <v>0</v>
      </c>
      <c r="G139" s="41">
        <f t="shared" si="33"/>
        <v>0</v>
      </c>
      <c r="H139" s="41">
        <f t="shared" si="33"/>
        <v>0</v>
      </c>
      <c r="I139" s="41">
        <f t="shared" si="33"/>
        <v>30000000</v>
      </c>
    </row>
    <row r="140" spans="1:9" s="81" customFormat="1" ht="12.75">
      <c r="A140" s="56" t="s">
        <v>135</v>
      </c>
      <c r="B140" s="57">
        <v>10000000</v>
      </c>
      <c r="C140" s="58"/>
      <c r="D140" s="59">
        <f>+B140+C140</f>
        <v>10000000</v>
      </c>
      <c r="E140" s="103"/>
      <c r="F140" s="103"/>
      <c r="G140" s="103"/>
      <c r="H140" s="10">
        <f>SUM(E140:G140)</f>
        <v>0</v>
      </c>
      <c r="I140" s="11">
        <f>+D140-H140</f>
        <v>10000000</v>
      </c>
    </row>
    <row r="141" spans="1:9" s="81" customFormat="1" ht="13.5" thickBot="1">
      <c r="A141" s="55" t="s">
        <v>145</v>
      </c>
      <c r="B141" s="61">
        <v>20000000</v>
      </c>
      <c r="C141" s="62"/>
      <c r="D141" s="10">
        <f>+B141+C141</f>
        <v>20000000</v>
      </c>
      <c r="E141" s="104"/>
      <c r="F141" s="101"/>
      <c r="G141" s="101"/>
      <c r="H141" s="10">
        <f>SUM(E141:G141)</f>
        <v>0</v>
      </c>
      <c r="I141" s="11">
        <f>+D141-H141</f>
        <v>20000000</v>
      </c>
    </row>
    <row r="142" spans="1:9" s="81" customFormat="1" ht="13.5" thickBot="1">
      <c r="A142" s="102" t="s">
        <v>146</v>
      </c>
      <c r="B142" s="41">
        <f>+B143+B144</f>
        <v>15000000</v>
      </c>
      <c r="C142" s="62"/>
      <c r="D142" s="41">
        <f aca="true" t="shared" si="34" ref="D142:I142">+D143+D144</f>
        <v>15000000</v>
      </c>
      <c r="E142" s="41">
        <f t="shared" si="34"/>
        <v>0</v>
      </c>
      <c r="F142" s="41">
        <f t="shared" si="34"/>
        <v>0</v>
      </c>
      <c r="G142" s="41">
        <f t="shared" si="34"/>
        <v>0</v>
      </c>
      <c r="H142" s="41">
        <f t="shared" si="34"/>
        <v>0</v>
      </c>
      <c r="I142" s="41">
        <f t="shared" si="34"/>
        <v>15000000</v>
      </c>
    </row>
    <row r="143" spans="1:9" s="81" customFormat="1" ht="13.5" thickBot="1">
      <c r="A143" s="53" t="s">
        <v>138</v>
      </c>
      <c r="B143" s="61">
        <v>5000000</v>
      </c>
      <c r="C143" s="62"/>
      <c r="D143" s="63">
        <f>+B143+C143</f>
        <v>5000000</v>
      </c>
      <c r="E143" s="63"/>
      <c r="F143" s="63"/>
      <c r="G143" s="63"/>
      <c r="H143" s="63">
        <f>SUM(E143:G143)</f>
        <v>0</v>
      </c>
      <c r="I143" s="64">
        <f>+D143-H143</f>
        <v>5000000</v>
      </c>
    </row>
    <row r="144" spans="1:9" s="81" customFormat="1" ht="13.5" thickBot="1">
      <c r="A144" s="55" t="s">
        <v>143</v>
      </c>
      <c r="B144" s="61">
        <v>10000000</v>
      </c>
      <c r="C144" s="62"/>
      <c r="D144" s="10">
        <f>+B144+C144</f>
        <v>10000000</v>
      </c>
      <c r="E144" s="104"/>
      <c r="F144" s="101"/>
      <c r="G144" s="101"/>
      <c r="H144" s="10">
        <f>SUM(E144:G144)</f>
        <v>0</v>
      </c>
      <c r="I144" s="11">
        <f>+D144-H144</f>
        <v>10000000</v>
      </c>
    </row>
    <row r="145" spans="1:9" s="81" customFormat="1" ht="13.5" thickBot="1">
      <c r="A145" s="65" t="s">
        <v>147</v>
      </c>
      <c r="B145" s="41">
        <f aca="true" t="shared" si="35" ref="B145:I145">+B146+B147+B148</f>
        <v>17116334</v>
      </c>
      <c r="C145" s="41">
        <f t="shared" si="35"/>
        <v>0</v>
      </c>
      <c r="D145" s="41">
        <f t="shared" si="35"/>
        <v>17116334</v>
      </c>
      <c r="E145" s="41">
        <f t="shared" si="35"/>
        <v>0</v>
      </c>
      <c r="F145" s="41">
        <f t="shared" si="35"/>
        <v>0</v>
      </c>
      <c r="G145" s="41">
        <f t="shared" si="35"/>
        <v>0</v>
      </c>
      <c r="H145" s="41">
        <f t="shared" si="35"/>
        <v>0</v>
      </c>
      <c r="I145" s="41">
        <f t="shared" si="35"/>
        <v>17116334</v>
      </c>
    </row>
    <row r="146" spans="1:9" s="81" customFormat="1" ht="13.5" thickBot="1">
      <c r="A146" s="66" t="s">
        <v>148</v>
      </c>
      <c r="B146" s="67">
        <v>3000000</v>
      </c>
      <c r="C146" s="68"/>
      <c r="D146" s="63">
        <f>+B146+C146</f>
        <v>3000000</v>
      </c>
      <c r="E146" s="105"/>
      <c r="F146" s="105"/>
      <c r="G146" s="105"/>
      <c r="H146" s="63">
        <f>SUM(E146:G146)</f>
        <v>0</v>
      </c>
      <c r="I146" s="64">
        <f>+D146-H146</f>
        <v>3000000</v>
      </c>
    </row>
    <row r="147" spans="1:9" s="81" customFormat="1" ht="13.5" thickBot="1">
      <c r="A147" s="69" t="s">
        <v>149</v>
      </c>
      <c r="B147" s="67">
        <v>7116334</v>
      </c>
      <c r="C147" s="70"/>
      <c r="D147" s="71">
        <f>+B147+C147</f>
        <v>7116334</v>
      </c>
      <c r="E147" s="105"/>
      <c r="F147" s="105"/>
      <c r="G147" s="105"/>
      <c r="H147" s="63">
        <f>SUM(E147:G147)</f>
        <v>0</v>
      </c>
      <c r="I147" s="64">
        <f>+D147-H147</f>
        <v>7116334</v>
      </c>
    </row>
    <row r="148" spans="1:9" s="81" customFormat="1" ht="13.5" thickBot="1">
      <c r="A148" s="55" t="s">
        <v>150</v>
      </c>
      <c r="B148" s="61">
        <v>7000000</v>
      </c>
      <c r="C148" s="62"/>
      <c r="D148" s="52">
        <f>+B148+C148</f>
        <v>7000000</v>
      </c>
      <c r="E148" s="104"/>
      <c r="F148" s="101"/>
      <c r="G148" s="101"/>
      <c r="H148" s="10">
        <f>SUM(E148:G148)</f>
        <v>0</v>
      </c>
      <c r="I148" s="11">
        <f>+D148-H148</f>
        <v>7000000</v>
      </c>
    </row>
    <row r="149" spans="1:9" s="81" customFormat="1" ht="13.5" thickBot="1">
      <c r="A149" s="45" t="s">
        <v>151</v>
      </c>
      <c r="B149" s="41">
        <f aca="true" t="shared" si="36" ref="B149:I149">B150+B151</f>
        <v>30883652</v>
      </c>
      <c r="C149" s="41">
        <f t="shared" si="36"/>
        <v>0</v>
      </c>
      <c r="D149" s="41">
        <f t="shared" si="36"/>
        <v>30883652</v>
      </c>
      <c r="E149" s="41">
        <f t="shared" si="36"/>
        <v>0</v>
      </c>
      <c r="F149" s="41">
        <f t="shared" si="36"/>
        <v>0</v>
      </c>
      <c r="G149" s="41">
        <f t="shared" si="36"/>
        <v>0</v>
      </c>
      <c r="H149" s="41">
        <f t="shared" si="36"/>
        <v>0</v>
      </c>
      <c r="I149" s="41">
        <f t="shared" si="36"/>
        <v>30883652</v>
      </c>
    </row>
    <row r="150" spans="1:9" s="81" customFormat="1" ht="13.5" thickBot="1">
      <c r="A150" s="72" t="s">
        <v>152</v>
      </c>
      <c r="B150" s="73">
        <v>20000000</v>
      </c>
      <c r="C150" s="74"/>
      <c r="D150" s="63">
        <f>+B150+C150</f>
        <v>20000000</v>
      </c>
      <c r="E150" s="74"/>
      <c r="F150" s="74"/>
      <c r="G150" s="74"/>
      <c r="H150" s="63">
        <f>SUM(E150:G150)</f>
        <v>0</v>
      </c>
      <c r="I150" s="64">
        <f>+D150-H150</f>
        <v>20000000</v>
      </c>
    </row>
    <row r="151" spans="1:9" s="81" customFormat="1" ht="13.5" thickBot="1">
      <c r="A151" s="72" t="s">
        <v>153</v>
      </c>
      <c r="B151" s="61">
        <v>10883652</v>
      </c>
      <c r="C151" s="62"/>
      <c r="D151" s="63">
        <f>+B151+C151</f>
        <v>10883652</v>
      </c>
      <c r="E151" s="104"/>
      <c r="F151" s="104"/>
      <c r="G151" s="104"/>
      <c r="H151" s="63">
        <f>SUM(E151:G151)</f>
        <v>0</v>
      </c>
      <c r="I151" s="64">
        <f>+D151-H151</f>
        <v>10883652</v>
      </c>
    </row>
    <row r="152" spans="1:8" ht="12.75">
      <c r="A152" t="s">
        <v>154</v>
      </c>
      <c r="H152" s="60"/>
    </row>
    <row r="154" ht="12.75">
      <c r="B154" s="75"/>
    </row>
    <row r="155" ht="12.75">
      <c r="B155" s="76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86" ht="12.75">
      <c r="A186" s="1"/>
    </row>
    <row r="189" spans="2:9" ht="12.75">
      <c r="B189" s="1"/>
      <c r="C189" s="1"/>
      <c r="D189" s="1"/>
      <c r="E189" s="1"/>
      <c r="F189" s="1"/>
      <c r="G189" s="1"/>
      <c r="H189" s="1"/>
      <c r="I189" s="1"/>
    </row>
    <row r="190" spans="2:9" ht="12.75">
      <c r="B190" s="1"/>
      <c r="C190" s="1"/>
      <c r="D190" s="1"/>
      <c r="E190" s="1"/>
      <c r="F190" s="1"/>
      <c r="G190" s="1"/>
      <c r="H190" s="1"/>
      <c r="I190" s="1"/>
    </row>
    <row r="191" spans="2:9" ht="12.75">
      <c r="B191" s="1"/>
      <c r="C191" s="1"/>
      <c r="D191" s="1"/>
      <c r="E191" s="1"/>
      <c r="F191" s="1"/>
      <c r="G191" s="1"/>
      <c r="H191" s="1"/>
      <c r="I191" s="1"/>
    </row>
    <row r="193" spans="2:9" ht="12.75">
      <c r="B193" s="1"/>
      <c r="C193" s="1"/>
      <c r="D193" s="1"/>
      <c r="E193" s="1"/>
      <c r="F193" s="1"/>
      <c r="G193" s="1"/>
      <c r="H193" s="1"/>
      <c r="I193" s="1"/>
    </row>
    <row r="194" spans="2:9" ht="12.75">
      <c r="B194" s="1"/>
      <c r="C194" s="1"/>
      <c r="D194" s="1"/>
      <c r="E194" s="1"/>
      <c r="F194" s="1"/>
      <c r="G194" s="1"/>
      <c r="H194" s="1"/>
      <c r="I194" s="1"/>
    </row>
    <row r="195" spans="2:9" ht="12.75">
      <c r="B195" s="1"/>
      <c r="C195" s="1"/>
      <c r="D195" s="1"/>
      <c r="E195" s="1"/>
      <c r="F195" s="1"/>
      <c r="G195" s="1"/>
      <c r="H195" s="1"/>
      <c r="I195" s="1"/>
    </row>
    <row r="197" spans="2:9" ht="12.75">
      <c r="B197" s="1"/>
      <c r="C197" s="1"/>
      <c r="D197" s="1"/>
      <c r="E197" s="1"/>
      <c r="F197" s="1"/>
      <c r="G197" s="1"/>
      <c r="H197" s="1"/>
      <c r="I197" s="1"/>
    </row>
    <row r="199" spans="2:9" ht="12.75">
      <c r="B199" s="1"/>
      <c r="C199" s="1"/>
      <c r="D199" s="1"/>
      <c r="E199" s="1"/>
      <c r="F199" s="1"/>
      <c r="G199" s="1"/>
      <c r="H199" s="1"/>
      <c r="I199" s="1"/>
    </row>
    <row r="200" spans="2:9" ht="12.75">
      <c r="B200" s="1"/>
      <c r="C200" s="1"/>
      <c r="D200" s="1"/>
      <c r="E200" s="1"/>
      <c r="F200" s="1"/>
      <c r="G200" s="1"/>
      <c r="H200" s="1"/>
      <c r="I200" s="1"/>
    </row>
    <row r="201" spans="2:9" ht="12.75">
      <c r="B201" s="1"/>
      <c r="C201" s="1"/>
      <c r="D201" s="1"/>
      <c r="E201" s="1"/>
      <c r="F201" s="1"/>
      <c r="G201" s="1"/>
      <c r="H201" s="1"/>
      <c r="I201" s="1"/>
    </row>
    <row r="202" spans="2:9" ht="12.75">
      <c r="B202" s="1"/>
      <c r="C202" s="1"/>
      <c r="D202" s="1"/>
      <c r="E202" s="1"/>
      <c r="F202" s="1"/>
      <c r="G202" s="1"/>
      <c r="H202" s="1"/>
      <c r="I202" s="1"/>
    </row>
    <row r="203" spans="2:9" ht="12.75">
      <c r="B203" s="1"/>
      <c r="C203" s="1"/>
      <c r="D203" s="1"/>
      <c r="E203" s="1"/>
      <c r="F203" s="1"/>
      <c r="G203" s="1"/>
      <c r="H203" s="1"/>
      <c r="I203" s="1"/>
    </row>
    <row r="204" ht="12.75">
      <c r="B204" s="1"/>
    </row>
    <row r="205" spans="2:9" ht="12.75">
      <c r="B205" s="1"/>
      <c r="C205" s="1"/>
      <c r="D205" s="1"/>
      <c r="E205" s="1"/>
      <c r="F205" s="1"/>
      <c r="G205" s="1"/>
      <c r="H205" s="1"/>
      <c r="I205" s="1"/>
    </row>
    <row r="206" ht="12.75">
      <c r="B206" s="1"/>
    </row>
    <row r="207" spans="2:9" ht="12.75">
      <c r="B207" s="1"/>
      <c r="C207" s="1"/>
      <c r="D207" s="1"/>
      <c r="E207" s="1"/>
      <c r="F207" s="1"/>
      <c r="G207" s="1"/>
      <c r="H207" s="1"/>
      <c r="I207" s="1"/>
    </row>
    <row r="208" spans="2:9" ht="12.75">
      <c r="B208" s="1"/>
      <c r="C208" s="1"/>
      <c r="D208" s="1"/>
      <c r="E208" s="1"/>
      <c r="F208" s="1"/>
      <c r="G208" s="1"/>
      <c r="H208" s="1"/>
      <c r="I208" s="1"/>
    </row>
    <row r="209" spans="2:9" ht="12.75">
      <c r="B209" s="1"/>
      <c r="C209" s="1"/>
      <c r="D209" s="1"/>
      <c r="E209" s="1"/>
      <c r="F209" s="1"/>
      <c r="G209" s="1"/>
      <c r="H209" s="1"/>
      <c r="I209" s="1"/>
    </row>
    <row r="210" ht="12.75">
      <c r="B210" s="1"/>
    </row>
    <row r="211" ht="12.75">
      <c r="B211" s="1"/>
    </row>
    <row r="212" spans="2:9" ht="12.75">
      <c r="B212" s="1"/>
      <c r="I212" s="1"/>
    </row>
    <row r="213" spans="2:9" ht="12.75">
      <c r="B213" s="1"/>
      <c r="C213" s="1"/>
      <c r="D213" s="1"/>
      <c r="E213" s="1"/>
      <c r="F213" s="1"/>
      <c r="G213" s="1"/>
      <c r="H213" s="1"/>
      <c r="I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9" ht="12.75">
      <c r="B215" s="1"/>
      <c r="C215" s="1"/>
      <c r="D215" s="1"/>
      <c r="E215" s="1"/>
      <c r="F215" s="1"/>
      <c r="G215" s="1"/>
      <c r="H215" s="1"/>
      <c r="I215" s="1"/>
    </row>
    <row r="216" spans="2:9" ht="12.75">
      <c r="B216" s="1"/>
      <c r="I216" s="1"/>
    </row>
    <row r="218" spans="2:9" ht="12.75">
      <c r="B218" s="1"/>
      <c r="C218" s="1"/>
      <c r="D218" s="1"/>
      <c r="E218" s="1"/>
      <c r="F218" s="1"/>
      <c r="G218" s="1"/>
      <c r="H218" s="1"/>
      <c r="I218" s="1"/>
    </row>
    <row r="219" spans="2:9" ht="12.75">
      <c r="B219" s="1"/>
      <c r="I219" s="1"/>
    </row>
    <row r="220" spans="2:9" ht="12.75">
      <c r="B220" s="1"/>
      <c r="C220" s="1"/>
      <c r="D220" s="1"/>
      <c r="E220" s="1"/>
      <c r="F220" s="1"/>
      <c r="G220" s="1"/>
      <c r="H220" s="1"/>
      <c r="I220" s="1"/>
    </row>
    <row r="221" spans="2:9" ht="12.75">
      <c r="B221" s="1"/>
      <c r="C221" s="1"/>
      <c r="D221" s="1"/>
      <c r="E221" s="1"/>
      <c r="F221" s="1"/>
      <c r="G221" s="1"/>
      <c r="H221" s="1"/>
      <c r="I221" s="1"/>
    </row>
    <row r="222" spans="2:9" ht="12.75">
      <c r="B222" s="1"/>
      <c r="C222" s="1"/>
      <c r="D222" s="1"/>
      <c r="E222" s="1"/>
      <c r="F222" s="1"/>
      <c r="G222" s="1"/>
      <c r="H222" s="1"/>
      <c r="I222" s="1"/>
    </row>
    <row r="223" spans="2:9" ht="12.75">
      <c r="B223" s="1"/>
      <c r="C223" s="1"/>
      <c r="D223" s="1"/>
      <c r="E223" s="1"/>
      <c r="F223" s="1"/>
      <c r="G223" s="1"/>
      <c r="H223" s="1"/>
      <c r="I223" s="1"/>
    </row>
    <row r="224" spans="2:9" ht="12.75">
      <c r="B224" s="1"/>
      <c r="I224" s="1"/>
    </row>
    <row r="225" spans="2:9" ht="12.75">
      <c r="B225" s="1"/>
      <c r="I225" s="1"/>
    </row>
    <row r="226" spans="2:9" ht="12.75">
      <c r="B226" s="1"/>
      <c r="C226" s="1"/>
      <c r="D226" s="1"/>
      <c r="E226" s="1"/>
      <c r="F226" s="1"/>
      <c r="G226" s="1"/>
      <c r="H226" s="1"/>
      <c r="I226" s="1"/>
    </row>
    <row r="227" spans="2:9" ht="12.75">
      <c r="B227" s="1"/>
      <c r="C227" s="1"/>
      <c r="D227" s="1"/>
      <c r="E227" s="1"/>
      <c r="F227" s="1"/>
      <c r="G227" s="1"/>
      <c r="H227" s="1"/>
      <c r="I227" s="1"/>
    </row>
    <row r="228" spans="2:9" ht="12.75">
      <c r="B228" s="1"/>
      <c r="C228" s="1"/>
      <c r="D228" s="1"/>
      <c r="E228" s="1"/>
      <c r="F228" s="1"/>
      <c r="G228" s="1"/>
      <c r="H228" s="1"/>
      <c r="I228" s="1"/>
    </row>
    <row r="229" spans="2:9" ht="12.75">
      <c r="B229" s="1"/>
      <c r="I229" s="1"/>
    </row>
    <row r="230" spans="2:9" ht="12.75">
      <c r="B230" s="1"/>
      <c r="C230" s="1"/>
      <c r="D230" s="1"/>
      <c r="E230" s="1"/>
      <c r="F230" s="1"/>
      <c r="G230" s="1"/>
      <c r="H230" s="1"/>
      <c r="I230" s="1"/>
    </row>
    <row r="231" ht="12.75">
      <c r="B231" s="1"/>
    </row>
    <row r="232" spans="2:9" ht="12.75">
      <c r="B232" s="1"/>
      <c r="C232" s="1"/>
      <c r="D232" s="1"/>
      <c r="E232" s="1"/>
      <c r="F232" s="1"/>
      <c r="G232" s="1"/>
      <c r="H232" s="1"/>
      <c r="I232" s="1"/>
    </row>
    <row r="233" spans="2:9" ht="12.75">
      <c r="B233" s="1"/>
      <c r="C233" s="1"/>
      <c r="D233" s="1"/>
      <c r="E233" s="1"/>
      <c r="F233" s="1"/>
      <c r="G233" s="1"/>
      <c r="H233" s="1"/>
      <c r="I233" s="1"/>
    </row>
    <row r="234" spans="2:9" ht="12.75">
      <c r="B234" s="1"/>
      <c r="C234" s="1"/>
      <c r="D234" s="1"/>
      <c r="E234" s="1"/>
      <c r="F234" s="1"/>
      <c r="G234" s="1"/>
      <c r="H234" s="1"/>
      <c r="I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spans="2:9" ht="12.75">
      <c r="B239" s="1"/>
      <c r="I239" s="1"/>
    </row>
    <row r="240" spans="2:9" ht="12.75">
      <c r="B240" s="1"/>
      <c r="C240" s="1"/>
      <c r="D240" s="1"/>
      <c r="E240" s="1"/>
      <c r="F240" s="1"/>
      <c r="G240" s="1"/>
      <c r="H240" s="1"/>
      <c r="I240" s="1"/>
    </row>
    <row r="241" spans="2:9" ht="12.75">
      <c r="B241" s="1"/>
      <c r="C241" s="1"/>
      <c r="D241" s="1"/>
      <c r="E241" s="1"/>
      <c r="F241" s="1"/>
      <c r="G241" s="1"/>
      <c r="H241" s="1"/>
      <c r="I241" s="1"/>
    </row>
    <row r="242" spans="2:9" ht="12.75">
      <c r="B242" s="1"/>
      <c r="C242" s="1"/>
      <c r="D242" s="1"/>
      <c r="E242" s="1"/>
      <c r="F242" s="1"/>
      <c r="G242" s="1"/>
      <c r="H242" s="1"/>
      <c r="I242" s="1"/>
    </row>
    <row r="243" ht="12.75">
      <c r="B243" s="1"/>
    </row>
    <row r="244" ht="12.75">
      <c r="B244" s="1"/>
    </row>
    <row r="245" spans="2:9" ht="12.75">
      <c r="B245" s="1"/>
      <c r="C245" s="1"/>
      <c r="D245" s="1"/>
      <c r="E245" s="1"/>
      <c r="F245" s="1"/>
      <c r="G245" s="1"/>
      <c r="H245" s="1"/>
      <c r="I245" s="1"/>
    </row>
    <row r="246" spans="2:9" ht="12.75">
      <c r="B246" s="1"/>
      <c r="C246" s="1"/>
      <c r="D246" s="1"/>
      <c r="E246" s="1"/>
      <c r="F246" s="1"/>
      <c r="G246" s="1"/>
      <c r="H246" s="1"/>
      <c r="I246" s="1"/>
    </row>
    <row r="247" spans="2:9" ht="12.75">
      <c r="B247" s="1"/>
      <c r="C247" s="1"/>
      <c r="D247" s="1"/>
      <c r="E247" s="1"/>
      <c r="F247" s="1"/>
      <c r="G247" s="1"/>
      <c r="H247" s="1"/>
      <c r="I247" s="1"/>
    </row>
    <row r="248" ht="12.75">
      <c r="B248" s="1"/>
    </row>
    <row r="249" ht="12.75">
      <c r="B249" s="1"/>
    </row>
    <row r="250" ht="12.75">
      <c r="B250" s="1"/>
    </row>
    <row r="251" spans="2:9" ht="12.75">
      <c r="B251" s="1"/>
      <c r="C251" s="1"/>
      <c r="D251" s="1"/>
      <c r="E251" s="1"/>
      <c r="F251" s="1"/>
      <c r="G251" s="1"/>
      <c r="H251" s="1"/>
      <c r="I251" s="1"/>
    </row>
    <row r="252" spans="2:9" ht="12.75">
      <c r="B252" s="1"/>
      <c r="C252" s="1"/>
      <c r="D252" s="1"/>
      <c r="E252" s="1"/>
      <c r="F252" s="1"/>
      <c r="G252" s="1"/>
      <c r="H252" s="1"/>
      <c r="I252" s="1"/>
    </row>
    <row r="253" spans="2:9" ht="12.75">
      <c r="B253" s="1"/>
      <c r="C253" s="1"/>
      <c r="D253" s="1"/>
      <c r="E253" s="1"/>
      <c r="F253" s="1"/>
      <c r="G253" s="1"/>
      <c r="H253" s="1"/>
      <c r="I253" s="1"/>
    </row>
    <row r="254" spans="2:9" ht="12.75">
      <c r="B254" s="1"/>
      <c r="C254" s="1"/>
      <c r="D254" s="1"/>
      <c r="E254" s="1"/>
      <c r="F254" s="1"/>
      <c r="G254" s="1"/>
      <c r="H254" s="1"/>
      <c r="I254" s="1"/>
    </row>
    <row r="255" spans="2:9" ht="12.75">
      <c r="B255" s="1"/>
      <c r="C255" s="1"/>
      <c r="D255" s="1"/>
      <c r="E255" s="1"/>
      <c r="F255" s="1"/>
      <c r="G255" s="1"/>
      <c r="H255" s="1"/>
      <c r="I255" s="1"/>
    </row>
    <row r="256" spans="2:9" ht="12.75">
      <c r="B256" s="1"/>
      <c r="C256" s="1"/>
      <c r="D256" s="1"/>
      <c r="E256" s="1"/>
      <c r="F256" s="1"/>
      <c r="G256" s="1"/>
      <c r="H256" s="1"/>
      <c r="I256" s="1"/>
    </row>
    <row r="257" ht="12.75">
      <c r="B257" s="1"/>
    </row>
    <row r="258" spans="2:9" ht="12.75">
      <c r="B258" s="1"/>
      <c r="C258" s="1"/>
      <c r="D258" s="1"/>
      <c r="E258" s="1"/>
      <c r="F258" s="1"/>
      <c r="G258" s="1"/>
      <c r="H258" s="1"/>
      <c r="I258" s="1"/>
    </row>
    <row r="259" spans="2:9" ht="12.75">
      <c r="B259" s="1"/>
      <c r="C259" s="1"/>
      <c r="D259" s="1"/>
      <c r="E259" s="1"/>
      <c r="F259" s="1"/>
      <c r="G259" s="1"/>
      <c r="H259" s="1"/>
      <c r="I259" s="1"/>
    </row>
    <row r="260" ht="12.75">
      <c r="B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3:8" ht="12.75">
      <c r="C263" s="1"/>
      <c r="D263" s="1"/>
      <c r="E263" s="1"/>
      <c r="F263" s="1"/>
      <c r="G263" s="1"/>
      <c r="H263" s="1"/>
    </row>
    <row r="264" ht="12.75">
      <c r="B264" s="1"/>
    </row>
    <row r="265" spans="2:9" ht="12.75">
      <c r="B265" s="1"/>
      <c r="C265" s="1"/>
      <c r="D265" s="1"/>
      <c r="E265" s="1"/>
      <c r="F265" s="1"/>
      <c r="G265" s="1"/>
      <c r="H265" s="1"/>
      <c r="I265" s="1"/>
    </row>
    <row r="266" spans="2:9" ht="12.75">
      <c r="B266" s="1"/>
      <c r="C266" s="1"/>
      <c r="D266" s="1"/>
      <c r="E266" s="1"/>
      <c r="F266" s="1"/>
      <c r="G266" s="1"/>
      <c r="H266" s="1"/>
      <c r="I266" s="1"/>
    </row>
    <row r="267" spans="2:9" ht="12.75">
      <c r="B267" s="1"/>
      <c r="C267" s="1"/>
      <c r="D267" s="1"/>
      <c r="E267" s="1"/>
      <c r="F267" s="1"/>
      <c r="G267" s="1"/>
      <c r="H267" s="1"/>
      <c r="I267" s="1"/>
    </row>
    <row r="269" spans="2:9" ht="12.75">
      <c r="B269" s="1"/>
      <c r="I269" s="1"/>
    </row>
    <row r="270" ht="12.75">
      <c r="B270" s="1"/>
    </row>
    <row r="271" ht="12.75">
      <c r="B271" s="1"/>
    </row>
    <row r="272" ht="12.75">
      <c r="B272" s="1"/>
    </row>
    <row r="274" ht="12.75">
      <c r="B274" s="1"/>
    </row>
    <row r="275" ht="12.75">
      <c r="B275" s="1"/>
    </row>
    <row r="276" spans="2:9" ht="12.75">
      <c r="B276" s="1"/>
      <c r="C276" s="1"/>
      <c r="D276" s="1"/>
      <c r="E276" s="1"/>
      <c r="F276" s="1"/>
      <c r="G276" s="1"/>
      <c r="H276" s="1"/>
      <c r="I276" s="1"/>
    </row>
    <row r="277" spans="2:9" ht="12.75">
      <c r="B277" s="1"/>
      <c r="C277" s="1"/>
      <c r="D277" s="1"/>
      <c r="E277" s="1"/>
      <c r="F277" s="1"/>
      <c r="G277" s="1"/>
      <c r="H277" s="1"/>
      <c r="I277" s="1"/>
    </row>
    <row r="278" spans="2:9" ht="12.75">
      <c r="B278" s="1"/>
      <c r="C278" s="1"/>
      <c r="D278" s="1"/>
      <c r="E278" s="1"/>
      <c r="F278" s="1"/>
      <c r="G278" s="1"/>
      <c r="H278" s="1"/>
      <c r="I278" s="1"/>
    </row>
    <row r="279" ht="12.75">
      <c r="B279" s="1"/>
    </row>
    <row r="280" ht="12.75">
      <c r="B280" s="1"/>
    </row>
    <row r="281" spans="2:9" ht="12.75">
      <c r="B281" s="1"/>
      <c r="C281" s="1"/>
      <c r="D281" s="1"/>
      <c r="E281" s="1"/>
      <c r="F281" s="1"/>
      <c r="G281" s="1"/>
      <c r="H281" s="1"/>
      <c r="I281" s="1"/>
    </row>
    <row r="282" spans="2:9" ht="12.75">
      <c r="B282" s="1"/>
      <c r="C282" s="1"/>
      <c r="D282" s="1"/>
      <c r="E282" s="1"/>
      <c r="F282" s="1"/>
      <c r="G282" s="1"/>
      <c r="H282" s="1"/>
      <c r="I282" s="1"/>
    </row>
    <row r="283" spans="2:9" ht="12.75">
      <c r="B283" s="1"/>
      <c r="C283" s="1"/>
      <c r="D283" s="1"/>
      <c r="E283" s="1"/>
      <c r="F283" s="1"/>
      <c r="G283" s="1"/>
      <c r="H283" s="1"/>
      <c r="I283" s="1"/>
    </row>
  </sheetData>
  <sheetProtection/>
  <mergeCells count="3">
    <mergeCell ref="A3:I3"/>
    <mergeCell ref="A1:I1"/>
    <mergeCell ref="A2:I2"/>
  </mergeCells>
  <printOptions/>
  <pageMargins left="1.1" right="0.12" top="0.4" bottom="0.32" header="0.15748031496062992" footer="0.43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Alcantara</dc:creator>
  <cp:keywords/>
  <dc:description/>
  <cp:lastModifiedBy>wadia chantal</cp:lastModifiedBy>
  <cp:lastPrinted>2014-05-06T19:59:49Z</cp:lastPrinted>
  <dcterms:created xsi:type="dcterms:W3CDTF">2014-05-06T19:41:57Z</dcterms:created>
  <dcterms:modified xsi:type="dcterms:W3CDTF">2014-05-06T20:06:50Z</dcterms:modified>
  <cp:category/>
  <cp:version/>
  <cp:contentType/>
  <cp:contentStatus/>
</cp:coreProperties>
</file>