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6\Presupuesto\Informes Ejecucion Presupuestaria 2016\"/>
    </mc:Choice>
  </mc:AlternateContent>
  <bookViews>
    <workbookView xWindow="0" yWindow="0" windowWidth="20490" windowHeight="7755"/>
  </bookViews>
  <sheets>
    <sheet name="PROG CONSOLIDADO (JULIO)" sheetId="2" r:id="rId1"/>
  </sheets>
  <definedNames>
    <definedName name="_xlnm.Print_Area" localSheetId="0">'PROG CONSOLIDADO (JULIO)'!$A$9:$M$177</definedName>
    <definedName name="_xlnm.Print_Titles" localSheetId="0">'PROG CONSOLIDADO (JULIO)'!$1:$8</definedName>
  </definedNames>
  <calcPr calcId="152511"/>
</workbook>
</file>

<file path=xl/calcChain.xml><?xml version="1.0" encoding="utf-8"?>
<calcChain xmlns="http://schemas.openxmlformats.org/spreadsheetml/2006/main">
  <c r="L177" i="2" l="1"/>
  <c r="L176" i="2" s="1"/>
  <c r="D177" i="2"/>
  <c r="K176" i="2"/>
  <c r="J176" i="2"/>
  <c r="I176" i="2"/>
  <c r="H176" i="2"/>
  <c r="G176" i="2"/>
  <c r="F176" i="2"/>
  <c r="E176" i="2"/>
  <c r="B176" i="2"/>
  <c r="D176" i="2" s="1"/>
  <c r="L175" i="2"/>
  <c r="D175" i="2"/>
  <c r="L174" i="2"/>
  <c r="L173" i="2" s="1"/>
  <c r="D174" i="2"/>
  <c r="K173" i="2"/>
  <c r="J173" i="2"/>
  <c r="I173" i="2"/>
  <c r="H173" i="2"/>
  <c r="G173" i="2"/>
  <c r="F173" i="2"/>
  <c r="E173" i="2"/>
  <c r="C173" i="2"/>
  <c r="B173" i="2"/>
  <c r="L172" i="2"/>
  <c r="D172" i="2"/>
  <c r="L171" i="2"/>
  <c r="D171" i="2"/>
  <c r="K170" i="2"/>
  <c r="J170" i="2"/>
  <c r="I170" i="2"/>
  <c r="H170" i="2"/>
  <c r="G170" i="2"/>
  <c r="F170" i="2"/>
  <c r="E170" i="2"/>
  <c r="D170" i="2"/>
  <c r="C170" i="2"/>
  <c r="B170" i="2"/>
  <c r="L169" i="2"/>
  <c r="D169" i="2"/>
  <c r="M169" i="2" s="1"/>
  <c r="L168" i="2"/>
  <c r="L167" i="2" s="1"/>
  <c r="D168" i="2"/>
  <c r="K167" i="2"/>
  <c r="K163" i="2" s="1"/>
  <c r="J167" i="2"/>
  <c r="I167" i="2"/>
  <c r="H167" i="2"/>
  <c r="G167" i="2"/>
  <c r="F167" i="2"/>
  <c r="E167" i="2"/>
  <c r="C167" i="2"/>
  <c r="B167" i="2"/>
  <c r="L166" i="2"/>
  <c r="D166" i="2"/>
  <c r="L165" i="2"/>
  <c r="D165" i="2"/>
  <c r="L164" i="2"/>
  <c r="J164" i="2"/>
  <c r="I164" i="2"/>
  <c r="H164" i="2"/>
  <c r="G164" i="2"/>
  <c r="F164" i="2"/>
  <c r="E164" i="2"/>
  <c r="C164" i="2"/>
  <c r="C163" i="2" s="1"/>
  <c r="B164" i="2"/>
  <c r="L162" i="2"/>
  <c r="D162" i="2"/>
  <c r="M162" i="2" s="1"/>
  <c r="L161" i="2"/>
  <c r="D161" i="2"/>
  <c r="L160" i="2"/>
  <c r="D160" i="2"/>
  <c r="M160" i="2" s="1"/>
  <c r="L159" i="2"/>
  <c r="D159" i="2"/>
  <c r="M159" i="2" s="1"/>
  <c r="L158" i="2"/>
  <c r="L157" i="2" s="1"/>
  <c r="D158" i="2"/>
  <c r="M158" i="2" s="1"/>
  <c r="K157" i="2"/>
  <c r="J157" i="2"/>
  <c r="I157" i="2"/>
  <c r="H157" i="2"/>
  <c r="G157" i="2"/>
  <c r="F157" i="2"/>
  <c r="E157" i="2"/>
  <c r="C157" i="2"/>
  <c r="B157" i="2"/>
  <c r="L156" i="2"/>
  <c r="D156" i="2"/>
  <c r="L155" i="2"/>
  <c r="D155" i="2"/>
  <c r="L154" i="2"/>
  <c r="D154" i="2"/>
  <c r="L153" i="2"/>
  <c r="D153" i="2"/>
  <c r="L152" i="2"/>
  <c r="D152" i="2"/>
  <c r="L151" i="2"/>
  <c r="D151" i="2"/>
  <c r="L150" i="2"/>
  <c r="D150" i="2"/>
  <c r="L149" i="2"/>
  <c r="D149" i="2"/>
  <c r="L148" i="2"/>
  <c r="D148" i="2"/>
  <c r="L147" i="2"/>
  <c r="D147" i="2"/>
  <c r="L146" i="2"/>
  <c r="D146" i="2"/>
  <c r="L145" i="2"/>
  <c r="D145" i="2"/>
  <c r="L144" i="2"/>
  <c r="D144" i="2"/>
  <c r="L143" i="2"/>
  <c r="D143" i="2"/>
  <c r="L142" i="2"/>
  <c r="D142" i="2"/>
  <c r="L141" i="2"/>
  <c r="D141" i="2"/>
  <c r="L140" i="2"/>
  <c r="D140" i="2"/>
  <c r="L139" i="2"/>
  <c r="D139" i="2"/>
  <c r="L138" i="2"/>
  <c r="D138" i="2"/>
  <c r="L137" i="2"/>
  <c r="D137" i="2"/>
  <c r="L136" i="2"/>
  <c r="D136" i="2"/>
  <c r="K135" i="2"/>
  <c r="J135" i="2"/>
  <c r="I135" i="2"/>
  <c r="H135" i="2"/>
  <c r="G135" i="2"/>
  <c r="F135" i="2"/>
  <c r="E135" i="2"/>
  <c r="C135" i="2"/>
  <c r="B135" i="2"/>
  <c r="B129" i="2" s="1"/>
  <c r="L134" i="2"/>
  <c r="D134" i="2"/>
  <c r="M134" i="2" s="1"/>
  <c r="L133" i="2"/>
  <c r="D133" i="2"/>
  <c r="L132" i="2"/>
  <c r="D132" i="2"/>
  <c r="L131" i="2"/>
  <c r="D131" i="2"/>
  <c r="M131" i="2" s="1"/>
  <c r="K130" i="2"/>
  <c r="J130" i="2"/>
  <c r="I130" i="2"/>
  <c r="H130" i="2"/>
  <c r="H129" i="2" s="1"/>
  <c r="G130" i="2"/>
  <c r="F130" i="2"/>
  <c r="F129" i="2" s="1"/>
  <c r="E130" i="2"/>
  <c r="C130" i="2"/>
  <c r="C129" i="2" s="1"/>
  <c r="B130" i="2"/>
  <c r="J129" i="2"/>
  <c r="L128" i="2"/>
  <c r="D128" i="2"/>
  <c r="L127" i="2"/>
  <c r="D127" i="2"/>
  <c r="L126" i="2"/>
  <c r="D126" i="2"/>
  <c r="L125" i="2"/>
  <c r="D125" i="2"/>
  <c r="M125" i="2" s="1"/>
  <c r="L124" i="2"/>
  <c r="D124" i="2"/>
  <c r="L123" i="2"/>
  <c r="D123" i="2"/>
  <c r="L122" i="2"/>
  <c r="D122" i="2"/>
  <c r="L121" i="2"/>
  <c r="D121" i="2"/>
  <c r="M121" i="2" s="1"/>
  <c r="L120" i="2"/>
  <c r="D120" i="2"/>
  <c r="L119" i="2"/>
  <c r="D119" i="2"/>
  <c r="L118" i="2"/>
  <c r="D118" i="2"/>
  <c r="L117" i="2"/>
  <c r="D117" i="2"/>
  <c r="M117" i="2" s="1"/>
  <c r="L116" i="2"/>
  <c r="D116" i="2"/>
  <c r="L115" i="2"/>
  <c r="D115" i="2"/>
  <c r="K114" i="2"/>
  <c r="J114" i="2"/>
  <c r="I114" i="2"/>
  <c r="H114" i="2"/>
  <c r="G114" i="2"/>
  <c r="F114" i="2"/>
  <c r="E114" i="2"/>
  <c r="C114" i="2"/>
  <c r="B114" i="2"/>
  <c r="L113" i="2"/>
  <c r="D113" i="2"/>
  <c r="L112" i="2"/>
  <c r="D112" i="2"/>
  <c r="L111" i="2"/>
  <c r="D111" i="2"/>
  <c r="L110" i="2"/>
  <c r="D110" i="2"/>
  <c r="L109" i="2"/>
  <c r="D109" i="2"/>
  <c r="L108" i="2"/>
  <c r="D108" i="2"/>
  <c r="L107" i="2"/>
  <c r="D107" i="2"/>
  <c r="L106" i="2"/>
  <c r="D106" i="2"/>
  <c r="L105" i="2"/>
  <c r="D105" i="2"/>
  <c r="L104" i="2"/>
  <c r="D104" i="2"/>
  <c r="L103" i="2"/>
  <c r="D103" i="2"/>
  <c r="L102" i="2"/>
  <c r="D102" i="2"/>
  <c r="L101" i="2"/>
  <c r="D101" i="2"/>
  <c r="L100" i="2"/>
  <c r="D100" i="2"/>
  <c r="L99" i="2"/>
  <c r="D99" i="2"/>
  <c r="L98" i="2"/>
  <c r="D98" i="2"/>
  <c r="L97" i="2"/>
  <c r="D97" i="2"/>
  <c r="L96" i="2"/>
  <c r="D96" i="2"/>
  <c r="L95" i="2"/>
  <c r="D95" i="2"/>
  <c r="L94" i="2"/>
  <c r="D94" i="2"/>
  <c r="L93" i="2"/>
  <c r="D93" i="2"/>
  <c r="L92" i="2"/>
  <c r="D92" i="2"/>
  <c r="L91" i="2"/>
  <c r="D91" i="2"/>
  <c r="L90" i="2"/>
  <c r="D90" i="2"/>
  <c r="L89" i="2"/>
  <c r="D89" i="2"/>
  <c r="L88" i="2"/>
  <c r="D88" i="2"/>
  <c r="L87" i="2"/>
  <c r="D87" i="2"/>
  <c r="L86" i="2"/>
  <c r="D86" i="2"/>
  <c r="L85" i="2"/>
  <c r="D85" i="2"/>
  <c r="L84" i="2"/>
  <c r="D84" i="2"/>
  <c r="L83" i="2"/>
  <c r="D83" i="2"/>
  <c r="L82" i="2"/>
  <c r="D82" i="2"/>
  <c r="L81" i="2"/>
  <c r="D81" i="2"/>
  <c r="L80" i="2"/>
  <c r="D80" i="2"/>
  <c r="L79" i="2"/>
  <c r="D79" i="2"/>
  <c r="L78" i="2"/>
  <c r="D78" i="2"/>
  <c r="L77" i="2"/>
  <c r="D77" i="2"/>
  <c r="L76" i="2"/>
  <c r="D76" i="2"/>
  <c r="L75" i="2"/>
  <c r="D75" i="2"/>
  <c r="L74" i="2"/>
  <c r="D74" i="2"/>
  <c r="L73" i="2"/>
  <c r="D73" i="2"/>
  <c r="L72" i="2"/>
  <c r="D72" i="2"/>
  <c r="K71" i="2"/>
  <c r="J71" i="2"/>
  <c r="I71" i="2"/>
  <c r="H71" i="2"/>
  <c r="G71" i="2"/>
  <c r="F71" i="2"/>
  <c r="E71" i="2"/>
  <c r="C71" i="2"/>
  <c r="B71" i="2"/>
  <c r="L70" i="2"/>
  <c r="D70" i="2"/>
  <c r="M70" i="2" s="1"/>
  <c r="L69" i="2"/>
  <c r="D69" i="2"/>
  <c r="L68" i="2"/>
  <c r="D68" i="2"/>
  <c r="M68" i="2" s="1"/>
  <c r="L67" i="2"/>
  <c r="D67" i="2"/>
  <c r="L66" i="2"/>
  <c r="D66" i="2"/>
  <c r="M66" i="2" s="1"/>
  <c r="L65" i="2"/>
  <c r="D65" i="2"/>
  <c r="L64" i="2"/>
  <c r="D64" i="2"/>
  <c r="M64" i="2" s="1"/>
  <c r="L63" i="2"/>
  <c r="D63" i="2"/>
  <c r="L62" i="2"/>
  <c r="D62" i="2"/>
  <c r="M62" i="2" s="1"/>
  <c r="L61" i="2"/>
  <c r="D61" i="2"/>
  <c r="L60" i="2"/>
  <c r="D60" i="2"/>
  <c r="M60" i="2" s="1"/>
  <c r="L59" i="2"/>
  <c r="D59" i="2"/>
  <c r="L58" i="2"/>
  <c r="D58" i="2"/>
  <c r="M58" i="2" s="1"/>
  <c r="L57" i="2"/>
  <c r="D57" i="2"/>
  <c r="L56" i="2"/>
  <c r="D56" i="2"/>
  <c r="M56" i="2" s="1"/>
  <c r="L55" i="2"/>
  <c r="D55" i="2"/>
  <c r="L54" i="2"/>
  <c r="D54" i="2"/>
  <c r="M54" i="2" s="1"/>
  <c r="L53" i="2"/>
  <c r="D53" i="2"/>
  <c r="L52" i="2"/>
  <c r="D52" i="2"/>
  <c r="M52" i="2" s="1"/>
  <c r="L51" i="2"/>
  <c r="D51" i="2"/>
  <c r="L50" i="2"/>
  <c r="D50" i="2"/>
  <c r="M50" i="2" s="1"/>
  <c r="L49" i="2"/>
  <c r="D49" i="2"/>
  <c r="L48" i="2"/>
  <c r="D48" i="2"/>
  <c r="M48" i="2" s="1"/>
  <c r="L47" i="2"/>
  <c r="D47" i="2"/>
  <c r="L46" i="2"/>
  <c r="D46" i="2"/>
  <c r="M46" i="2" s="1"/>
  <c r="L45" i="2"/>
  <c r="D45" i="2"/>
  <c r="L44" i="2"/>
  <c r="D44" i="2"/>
  <c r="M44" i="2" s="1"/>
  <c r="L43" i="2"/>
  <c r="D43" i="2"/>
  <c r="L42" i="2"/>
  <c r="D42" i="2"/>
  <c r="M42" i="2" s="1"/>
  <c r="L41" i="2"/>
  <c r="D41" i="2"/>
  <c r="L40" i="2"/>
  <c r="D40" i="2"/>
  <c r="M40" i="2" s="1"/>
  <c r="L39" i="2"/>
  <c r="D39" i="2"/>
  <c r="L38" i="2"/>
  <c r="D38" i="2"/>
  <c r="M38" i="2" s="1"/>
  <c r="L37" i="2"/>
  <c r="D37" i="2"/>
  <c r="L36" i="2"/>
  <c r="D36" i="2"/>
  <c r="M36" i="2" s="1"/>
  <c r="L35" i="2"/>
  <c r="D35" i="2"/>
  <c r="L34" i="2"/>
  <c r="D34" i="2"/>
  <c r="M34" i="2" s="1"/>
  <c r="L33" i="2"/>
  <c r="D33" i="2"/>
  <c r="L32" i="2"/>
  <c r="D32" i="2"/>
  <c r="M32" i="2" s="1"/>
  <c r="L31" i="2"/>
  <c r="D31" i="2"/>
  <c r="L30" i="2"/>
  <c r="D30" i="2"/>
  <c r="M30" i="2" s="1"/>
  <c r="L29" i="2"/>
  <c r="D29" i="2"/>
  <c r="L28" i="2"/>
  <c r="D28" i="2"/>
  <c r="M28" i="2" s="1"/>
  <c r="L27" i="2"/>
  <c r="K27" i="2"/>
  <c r="J27" i="2"/>
  <c r="I27" i="2"/>
  <c r="H27" i="2"/>
  <c r="G27" i="2"/>
  <c r="F27" i="2"/>
  <c r="E27" i="2"/>
  <c r="C27" i="2"/>
  <c r="C10" i="2" s="1"/>
  <c r="B27" i="2"/>
  <c r="L26" i="2"/>
  <c r="D26" i="2"/>
  <c r="L25" i="2"/>
  <c r="D25" i="2"/>
  <c r="L24" i="2"/>
  <c r="D24" i="2"/>
  <c r="L23" i="2"/>
  <c r="D23" i="2"/>
  <c r="L22" i="2"/>
  <c r="D22" i="2"/>
  <c r="L21" i="2"/>
  <c r="D21" i="2"/>
  <c r="L20" i="2"/>
  <c r="D20" i="2"/>
  <c r="L19" i="2"/>
  <c r="D19" i="2"/>
  <c r="L18" i="2"/>
  <c r="D18" i="2"/>
  <c r="L17" i="2"/>
  <c r="D17" i="2"/>
  <c r="L16" i="2"/>
  <c r="D16" i="2"/>
  <c r="L15" i="2"/>
  <c r="D15" i="2"/>
  <c r="L14" i="2"/>
  <c r="D14" i="2"/>
  <c r="L13" i="2"/>
  <c r="D13" i="2"/>
  <c r="L12" i="2"/>
  <c r="D12" i="2"/>
  <c r="K11" i="2"/>
  <c r="K10" i="2" s="1"/>
  <c r="J11" i="2"/>
  <c r="I11" i="2"/>
  <c r="I10" i="2" s="1"/>
  <c r="H11" i="2"/>
  <c r="G11" i="2"/>
  <c r="G10" i="2" s="1"/>
  <c r="F11" i="2"/>
  <c r="E11" i="2"/>
  <c r="C11" i="2"/>
  <c r="B11" i="2"/>
  <c r="C9" i="2" l="1"/>
  <c r="G163" i="2"/>
  <c r="E10" i="2"/>
  <c r="L11" i="2"/>
  <c r="D130" i="2"/>
  <c r="L170" i="2"/>
  <c r="D11" i="2"/>
  <c r="M29" i="2"/>
  <c r="M33" i="2"/>
  <c r="M37" i="2"/>
  <c r="M41" i="2"/>
  <c r="M47" i="2"/>
  <c r="M51" i="2"/>
  <c r="M55" i="2"/>
  <c r="M59" i="2"/>
  <c r="M63" i="2"/>
  <c r="M67" i="2"/>
  <c r="M118" i="2"/>
  <c r="M120" i="2"/>
  <c r="M122" i="2"/>
  <c r="M124" i="2"/>
  <c r="M126" i="2"/>
  <c r="M128" i="2"/>
  <c r="M166" i="2"/>
  <c r="M168" i="2"/>
  <c r="M167" i="2" s="1"/>
  <c r="M176" i="2"/>
  <c r="M15" i="2"/>
  <c r="M17" i="2"/>
  <c r="M19" i="2"/>
  <c r="M21" i="2"/>
  <c r="M23" i="2"/>
  <c r="M25" i="2"/>
  <c r="B10" i="2"/>
  <c r="F10" i="2"/>
  <c r="J10" i="2"/>
  <c r="M75" i="2"/>
  <c r="M77" i="2"/>
  <c r="M79" i="2"/>
  <c r="M81" i="2"/>
  <c r="M83" i="2"/>
  <c r="M85" i="2"/>
  <c r="M87" i="2"/>
  <c r="M89" i="2"/>
  <c r="M91" i="2"/>
  <c r="M93" i="2"/>
  <c r="M95" i="2"/>
  <c r="M97" i="2"/>
  <c r="M99" i="2"/>
  <c r="M101" i="2"/>
  <c r="M103" i="2"/>
  <c r="M105" i="2"/>
  <c r="M107" i="2"/>
  <c r="M109" i="2"/>
  <c r="M111" i="2"/>
  <c r="M113" i="2"/>
  <c r="G129" i="2"/>
  <c r="G9" i="2" s="1"/>
  <c r="K129" i="2"/>
  <c r="K9" i="2" s="1"/>
  <c r="M139" i="2"/>
  <c r="M141" i="2"/>
  <c r="M143" i="2"/>
  <c r="M145" i="2"/>
  <c r="M147" i="2"/>
  <c r="M149" i="2"/>
  <c r="M151" i="2"/>
  <c r="M153" i="2"/>
  <c r="M155" i="2"/>
  <c r="F163" i="2"/>
  <c r="J163" i="2"/>
  <c r="M172" i="2"/>
  <c r="M174" i="2"/>
  <c r="D164" i="2"/>
  <c r="B163" i="2"/>
  <c r="M170" i="2"/>
  <c r="M12" i="2"/>
  <c r="M14" i="2"/>
  <c r="M16" i="2"/>
  <c r="M18" i="2"/>
  <c r="M20" i="2"/>
  <c r="M22" i="2"/>
  <c r="M26" i="2"/>
  <c r="D27" i="2"/>
  <c r="H10" i="2"/>
  <c r="M72" i="2"/>
  <c r="M76" i="2"/>
  <c r="M80" i="2"/>
  <c r="M84" i="2"/>
  <c r="M88" i="2"/>
  <c r="M92" i="2"/>
  <c r="M96" i="2"/>
  <c r="M100" i="2"/>
  <c r="M104" i="2"/>
  <c r="M108" i="2"/>
  <c r="M112" i="2"/>
  <c r="E129" i="2"/>
  <c r="I129" i="2"/>
  <c r="M136" i="2"/>
  <c r="M140" i="2"/>
  <c r="M144" i="2"/>
  <c r="M148" i="2"/>
  <c r="M152" i="2"/>
  <c r="M156" i="2"/>
  <c r="D157" i="2"/>
  <c r="E163" i="2"/>
  <c r="I163" i="2"/>
  <c r="H163" i="2"/>
  <c r="M171" i="2"/>
  <c r="D173" i="2"/>
  <c r="M173" i="2" s="1"/>
  <c r="M175" i="2"/>
  <c r="M13" i="2"/>
  <c r="D167" i="2"/>
  <c r="M24" i="2"/>
  <c r="M31" i="2"/>
  <c r="M35" i="2"/>
  <c r="M39" i="2"/>
  <c r="M43" i="2"/>
  <c r="D71" i="2"/>
  <c r="M73" i="2"/>
  <c r="L114" i="2"/>
  <c r="M132" i="2"/>
  <c r="D135" i="2"/>
  <c r="M137" i="2"/>
  <c r="L163" i="2"/>
  <c r="M45" i="2"/>
  <c r="M49" i="2"/>
  <c r="M53" i="2"/>
  <c r="M57" i="2"/>
  <c r="M61" i="2"/>
  <c r="M65" i="2"/>
  <c r="M69" i="2"/>
  <c r="L71" i="2"/>
  <c r="M74" i="2"/>
  <c r="M78" i="2"/>
  <c r="M82" i="2"/>
  <c r="M86" i="2"/>
  <c r="M90" i="2"/>
  <c r="M94" i="2"/>
  <c r="M98" i="2"/>
  <c r="M102" i="2"/>
  <c r="M106" i="2"/>
  <c r="M110" i="2"/>
  <c r="M115" i="2"/>
  <c r="D114" i="2"/>
  <c r="M116" i="2"/>
  <c r="M119" i="2"/>
  <c r="M123" i="2"/>
  <c r="M127" i="2"/>
  <c r="L130" i="2"/>
  <c r="M133" i="2"/>
  <c r="L135" i="2"/>
  <c r="M138" i="2"/>
  <c r="M142" i="2"/>
  <c r="M146" i="2"/>
  <c r="M150" i="2"/>
  <c r="M154" i="2"/>
  <c r="M161" i="2"/>
  <c r="M157" i="2" s="1"/>
  <c r="M165" i="2"/>
  <c r="M164" i="2" s="1"/>
  <c r="M177" i="2"/>
  <c r="M163" i="2" l="1"/>
  <c r="D129" i="2"/>
  <c r="D10" i="2"/>
  <c r="M130" i="2"/>
  <c r="L10" i="2"/>
  <c r="D163" i="2"/>
  <c r="I9" i="2"/>
  <c r="J9" i="2"/>
  <c r="M135" i="2"/>
  <c r="M71" i="2"/>
  <c r="M11" i="2"/>
  <c r="E9" i="2"/>
  <c r="H9" i="2"/>
  <c r="F9" i="2"/>
  <c r="M27" i="2"/>
  <c r="B9" i="2"/>
  <c r="M129" i="2"/>
  <c r="L129" i="2"/>
  <c r="M114" i="2"/>
  <c r="D9" i="2"/>
  <c r="L9" i="2" l="1"/>
  <c r="M10" i="2"/>
  <c r="M9" i="2" s="1"/>
</calcChain>
</file>

<file path=xl/sharedStrings.xml><?xml version="1.0" encoding="utf-8"?>
<sst xmlns="http://schemas.openxmlformats.org/spreadsheetml/2006/main" count="193" uniqueCount="190">
  <si>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</si>
  <si>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</si>
  <si>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</si>
  <si>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</si>
  <si>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</si>
  <si>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</si>
  <si>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</si>
  <si>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ENERO</t>
  </si>
  <si>
    <t>FEBRERO</t>
  </si>
  <si>
    <t>MARZO</t>
  </si>
  <si>
    <t>ABRIL</t>
  </si>
  <si>
    <t>MAYO</t>
  </si>
  <si>
    <t>JUNIO</t>
  </si>
  <si>
    <t>JULIO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</si>
  <si>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</si>
  <si>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</si>
  <si>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</si>
  <si>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</si>
  <si>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</si>
  <si>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</si>
  <si>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</si>
  <si>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</si>
  <si>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</si>
  <si>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</si>
  <si>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</si>
  <si>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2.1.1.2.06-Remuneraciones al personal con carácter transitorio (Jornales)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</si>
  <si>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</si>
  <si>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</si>
  <si>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</si>
  <si>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extraord.</t>
  </si>
  <si>
    <t>2.1.2.2.03-Pago de Horas Extraordinarias</t>
  </si>
  <si>
    <t>2.1.2.2.05-Compensación por servicio de seguridad</t>
  </si>
  <si>
    <t>2.1.2.2.06-Compensación por resultados</t>
  </si>
  <si>
    <t>2.1.2.2.09-Bono por desempeño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</si>
  <si>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</si>
  <si>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</si>
  <si>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</si>
  <si>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</si>
  <si>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</si>
  <si>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</si>
  <si>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</si>
  <si>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</si>
  <si>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</si>
  <si>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</si>
  <si>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</si>
  <si>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</si>
  <si>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</si>
  <si>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</si>
  <si>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2.2.3.1.01 -Viáticos fuera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</si>
  <si>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</si>
  <si>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</si>
  <si>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</si>
  <si>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</si>
  <si>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</si>
  <si>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2.2.5.3.04-Alquiler de equipos de oficina y muebles</t>
  </si>
  <si>
    <t>2.2.5.4.01-Alquileres de equipos de transporte, tracción y elevación</t>
  </si>
  <si>
    <t>2.2.5.6.01-Alquileres de terrenos</t>
  </si>
  <si>
    <t>2.2.5.7.01-Alquiles de equipos de construcción y movimiento de tierras</t>
  </si>
  <si>
    <t>2.2.5.8.01-Otros alquileres</t>
  </si>
  <si>
    <t>2.2.6.1.01-Seguros de bienes inmuebles e infraestructura</t>
  </si>
  <si>
    <t>2.2.6.2.01-Seguros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</si>
  <si>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</si>
  <si>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</si>
  <si>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</si>
  <si>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</si>
  <si>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2.2.7.1.03-Limpiezas, desmalezamiento de tierras y terrenos</t>
  </si>
  <si>
    <t>2.2.7.1.06-Instalaciones electricas</t>
  </si>
  <si>
    <t>2.2.7.2.01-Mantenimiento y reparación de muebles y equipos de oficina</t>
  </si>
  <si>
    <t>2.2.7.2.01-Mantenimiento y reparación de equipos para computación</t>
  </si>
  <si>
    <t>2.2.7.2.03-Mantenimiento y reparación equipos educacional</t>
  </si>
  <si>
    <t>2.2.7.2.04-Mantenimiento y reparación de equipos sanitarios y de laboratorio</t>
  </si>
  <si>
    <t>2.2.7.2.06-Mantenimiento de equipos de transporte, tracción</t>
  </si>
  <si>
    <t>2.2.7.3.01-Instalaciones temporales</t>
  </si>
  <si>
    <t>2.2.8.1.01-Gastos Judiciales</t>
  </si>
  <si>
    <t>2.2.8.5.01-Fumigación</t>
  </si>
  <si>
    <t>2.2.8.6.01-Eventos Generales</t>
  </si>
  <si>
    <t>2.2.8.7.02-Servicios jurídicos</t>
  </si>
  <si>
    <t>2.2.8.7.04-Servicios de capacitación</t>
  </si>
  <si>
    <t>2.2.8.7.05-Servicios de informóatica y sistemas computarizados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</si>
  <si>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</si>
  <si>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</si>
  <si>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</si>
  <si>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</si>
  <si>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</si>
  <si>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</si>
  <si>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Agricolas</t>
  </si>
  <si>
    <t>2.3.1.3.03-Productos Forestales</t>
  </si>
  <si>
    <t>2.3.1.4.01-Madera, Corcho y sus manufacturas</t>
  </si>
  <si>
    <t>2.3.2.1.01-Hilados y telas</t>
  </si>
  <si>
    <t>2.3.2.2.01-Acabados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</si>
  <si>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</si>
  <si>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</si>
  <si>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</si>
  <si>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</si>
  <si>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</si>
  <si>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</si>
  <si>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2.3.5.3.01-Llantas y neumáaticos</t>
  </si>
  <si>
    <t>2.3.5.4.01-Artículos de caucho</t>
  </si>
  <si>
    <t>2.3.5.5.01-Artículos de plásticos</t>
  </si>
  <si>
    <t>2.3.6.1.01-Productos de cemento</t>
  </si>
  <si>
    <t>2.3.6.2.01-Productos de vidrio</t>
  </si>
  <si>
    <t>2.3.6.3.01-Productos ferrosos</t>
  </si>
  <si>
    <t>2.3.6.2.01-Productos no ferrosos</t>
  </si>
  <si>
    <t>2.3.6.3.03-Estructuras metálicas acabadas</t>
  </si>
  <si>
    <t>2.3.6.3.04-Herramientas menores</t>
  </si>
  <si>
    <t>2.3.6.3.06-Accesorios de metal</t>
  </si>
  <si>
    <t>2.3.6.4.01-Minerales metaliferos</t>
  </si>
  <si>
    <t>2.3.6.4.04-Piedra, arcilla y arena</t>
  </si>
  <si>
    <t>2.3.6.4.07-Otros minerales</t>
  </si>
  <si>
    <t>2.3.7.1.01-Gasolina</t>
  </si>
  <si>
    <t>2.3.7.1.02-Gasoil</t>
  </si>
  <si>
    <t>2.3.7.1.05-Aceites y grasas</t>
  </si>
  <si>
    <t>2.3.7.1.06-lubricantes</t>
  </si>
  <si>
    <t>2.3.7.2.01-Productos explosivos y pirotécnia</t>
  </si>
  <si>
    <t>2.3.7.2.03-Productos químicos de uso personal</t>
  </si>
  <si>
    <t>2.3.7.2.04-Abonos y fertilizantes</t>
  </si>
  <si>
    <t>2.3.7.2.05-Insecticidas, fumigantes y otros</t>
  </si>
  <si>
    <t>2.3.7.2.06-Pinturas, lacas, barnices y diluyentes</t>
  </si>
  <si>
    <t>2.3.9.1.01-Material de limpieza</t>
  </si>
  <si>
    <t>2.3.9.2.01-Utiles de escritotio, oficina infórmatica y enseñanzas</t>
  </si>
  <si>
    <t>2.3.9.5.01-Utiles de cocina y comedor</t>
  </si>
  <si>
    <t>2.3.9.6.01-Productos eléctricos y afines</t>
  </si>
  <si>
    <t>2.3.9.8.01-Otros repuestos y accesorios menores</t>
  </si>
  <si>
    <t>2.3.9.9.01-Productos y utiles varios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</si>
  <si>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</si>
  <si>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</si>
  <si>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</si>
  <si>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</si>
  <si>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</si>
  <si>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</si>
  <si>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</si>
  <si>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</si>
  <si>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</si>
  <si>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</si>
  <si>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</si>
  <si>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</si>
  <si>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</si>
  <si>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</si>
  <si>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2.4.9.1.01-Administrador de Riesgo Agricola</t>
  </si>
  <si>
    <t xml:space="preserve">   B) GASTOS DE CAPITAL:</t>
  </si>
  <si>
    <t xml:space="preserve"> 5-Transferencias de Capital</t>
  </si>
  <si>
    <t>2.5.2.2.01-CONSEJO DOMINICANO DEL CAFÉ (CODOCAFE)</t>
  </si>
  <si>
    <t>2.5.2.2.01-FONDO ESPECIAL PARA EL DESARROLLO AGROP. (FEDA)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</si>
  <si>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</si>
  <si>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</si>
  <si>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</si>
  <si>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</si>
  <si>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</si>
  <si>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2.6.1.4.01-Electrodomésticos</t>
  </si>
  <si>
    <t>2.6.1.9.01-Otros mobiliarios y equipos no identificados procedentemente</t>
  </si>
  <si>
    <t>2.6.2.3.01-Camara fotográficas y de video</t>
  </si>
  <si>
    <t>2.6.3.1.01-Equipo médico y de laboratorio</t>
  </si>
  <si>
    <t>2.6.4.1.01-Automóviles y camiones</t>
  </si>
  <si>
    <t>2.6.4.8.01-Otros equipos de transporte</t>
  </si>
  <si>
    <t>2.6.5.1.01-Maquinarias y equipo agropecuario</t>
  </si>
  <si>
    <t>2.6.5.2.01-Maquinaria y equipo industrial</t>
  </si>
  <si>
    <t>2.6.5.3.01-Maquinaria y equipo de construcción</t>
  </si>
  <si>
    <t>2.6.5.4.01-Sistemas de aire acondicionado, calefacción y refrigeración ind. Y comercial</t>
  </si>
  <si>
    <t>2.6.5.5.01-Equipo de telecomunicaciónes y señalamiento</t>
  </si>
  <si>
    <t>2.6.8.3.01-</t>
  </si>
  <si>
    <t>2.6.5.6.01-Equipo de generación eléctric, aparatos y accesorios eléctricos</t>
  </si>
  <si>
    <t>2.6.9.9.01-Otras estructuras y objetos de valor</t>
  </si>
  <si>
    <t>2.7.1.1.01-</t>
  </si>
  <si>
    <t>2.7.1.2.01-Obras para edificaciones no residenciales</t>
  </si>
  <si>
    <t>2.7.2.4.01-Infraestructura terrestres y obras anexas</t>
  </si>
  <si>
    <t>2.7.2.6.01-Infraestructuras y plantaciones agrícolas</t>
  </si>
  <si>
    <t>C. Fondos  Especiales (Gastos Corrientes)</t>
  </si>
  <si>
    <t>Fondo 1972-INSTITUTO DEL TABACO</t>
  </si>
  <si>
    <t>Fondo 1973-Conaleche</t>
  </si>
  <si>
    <t>FONDO PRESIDENCIALES (INTABACO)</t>
  </si>
  <si>
    <t>FONDO PRESIDENCIALES (IAD)</t>
  </si>
  <si>
    <t>FONDO PRESIDENCIALES (IDECOOP)</t>
  </si>
  <si>
    <t>D) PROYECTOS EN EJECUCION</t>
  </si>
  <si>
    <t>MEJORAM. DE LA SANIDAD E INOC. AGROALIM. EN LA REP.DOM. (PATCA III)</t>
  </si>
  <si>
    <t xml:space="preserve">  F-0100 - RECURSOS NACIONALES   (PATCA III)</t>
  </si>
  <si>
    <t xml:space="preserve">  F-0800 - RECURSOS EXTERNOS   (PATCA III)</t>
  </si>
  <si>
    <t>CONST. DE SISTEMA DE PROD.P/RECONVERSION DE SAN JUAN DE LA MAGUANA</t>
  </si>
  <si>
    <t xml:space="preserve">  F-0100 - RECURSOS NACIONALES   RECONVERSION SAN JUAN DE LA MAGUANA</t>
  </si>
  <si>
    <t xml:space="preserve">        RECURSOS EXTERNOS  </t>
  </si>
  <si>
    <t>MEJORAM. DE APOYO A LA INNOV. TECNOLOGICA AGROPEC. EN LA REP.DOM. PATCA II</t>
  </si>
  <si>
    <t xml:space="preserve">    F-0100  RECURSOS NACIONALES (PATCA II)</t>
  </si>
  <si>
    <t xml:space="preserve">    F-0800  RECURSOS EXTERNOS (PATCA II)</t>
  </si>
  <si>
    <t>E) RECURSOS EXTERNOS</t>
  </si>
  <si>
    <t>2.5.1.2.01-6027-PLAN SIERRA (CREDITO EXTERNOS)</t>
  </si>
  <si>
    <t>INSTITUTO AGRARIO DOMINICANO</t>
  </si>
  <si>
    <t xml:space="preserve">F)-DISMINUCION DE PASIVOS NO CORRIENTES </t>
  </si>
  <si>
    <t>4.2.1.1.03-Disminución de cuentas por pagar internas de corto plazo deuda administrativa</t>
  </si>
  <si>
    <t>"Año del Fomento de la Vivienda"</t>
  </si>
  <si>
    <t>MODIFICACIONES PRESUPUESTARIAS</t>
  </si>
  <si>
    <t>EJECUCIÓN PRESUPUESTARIA CORRESPONDIENTE AL MES DE JULIO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</si>
</sst>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"/>
  </numFmts>
  <fonts count="22" x14ac:knownFonts="1">
    <font>
      <sz val="10"/>
      <name val="Arial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4" tint="-0.249977111117893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6"/>
      <name val="Helv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17" fillId="0" borderId="0"/>
  </cellStyleXfs>
  <cellXfs count="116">
    <xf numFmtId="0" fontId="0" fillId="0" borderId="0" xfId="0"/>
    <xf numFmtId="37" fontId="0" fillId="0" borderId="0" xfId="0" applyNumberFormat="1" applyProtection="1"/>
    <xf numFmtId="0" fontId="3" fillId="0" borderId="12" xfId="0" applyFont="1" applyBorder="1" applyAlignment="1" applyProtection="1">
      <alignment horizontal="left"/>
    </xf>
    <xf numFmtId="4" fontId="3" fillId="0" borderId="13" xfId="1" applyNumberFormat="1" applyFont="1" applyBorder="1" applyProtection="1"/>
    <xf numFmtId="4" fontId="3" fillId="2" borderId="13" xfId="1" applyNumberFormat="1" applyFont="1" applyFill="1" applyBorder="1" applyProtection="1"/>
    <xf numFmtId="4" fontId="3" fillId="0" borderId="11" xfId="1" applyNumberFormat="1" applyFont="1" applyBorder="1" applyProtection="1"/>
    <xf numFmtId="39" fontId="3" fillId="0" borderId="13" xfId="1" applyNumberFormat="1" applyFont="1" applyBorder="1" applyProtection="1"/>
    <xf numFmtId="4" fontId="3" fillId="0" borderId="14" xfId="1" applyNumberFormat="1" applyFont="1" applyBorder="1" applyProtection="1"/>
    <xf numFmtId="0" fontId="5" fillId="0" borderId="12" xfId="0" applyFont="1" applyBorder="1" applyAlignment="1" applyProtection="1">
      <alignment horizontal="left"/>
    </xf>
    <xf numFmtId="0" fontId="6" fillId="0" borderId="5" xfId="0" applyFont="1" applyFill="1" applyBorder="1"/>
    <xf numFmtId="4" fontId="6" fillId="0" borderId="6" xfId="1" applyNumberFormat="1" applyFont="1" applyBorder="1"/>
    <xf numFmtId="39" fontId="6" fillId="2" borderId="6" xfId="1" applyNumberFormat="1" applyFont="1" applyFill="1" applyBorder="1" applyProtection="1"/>
    <xf numFmtId="4" fontId="6" fillId="0" borderId="6" xfId="1" applyNumberFormat="1" applyFont="1" applyBorder="1" applyProtection="1"/>
    <xf numFmtId="4" fontId="6" fillId="0" borderId="7" xfId="1" applyNumberFormat="1" applyFont="1" applyBorder="1" applyProtection="1"/>
    <xf numFmtId="39" fontId="0" fillId="0" borderId="0" xfId="0" applyNumberFormat="1" applyProtection="1"/>
    <xf numFmtId="0" fontId="5" fillId="0" borderId="12" xfId="0" applyFont="1" applyBorder="1" applyAlignment="1">
      <alignment horizontal="left"/>
    </xf>
    <xf numFmtId="4" fontId="6" fillId="2" borderId="6" xfId="1" applyNumberFormat="1" applyFont="1" applyFill="1" applyBorder="1" applyProtection="1"/>
    <xf numFmtId="3" fontId="6" fillId="0" borderId="5" xfId="0" applyNumberFormat="1" applyFont="1" applyFill="1" applyBorder="1"/>
    <xf numFmtId="0" fontId="6" fillId="0" borderId="15" xfId="0" applyFont="1" applyFill="1" applyBorder="1"/>
    <xf numFmtId="0" fontId="6" fillId="0" borderId="15" xfId="0" applyFont="1" applyBorder="1"/>
    <xf numFmtId="0" fontId="6" fillId="0" borderId="15" xfId="0" applyFont="1" applyFill="1" applyBorder="1" applyAlignment="1">
      <alignment horizontal="left"/>
    </xf>
    <xf numFmtId="39" fontId="6" fillId="0" borderId="6" xfId="1" applyNumberFormat="1" applyFont="1" applyBorder="1" applyProtection="1"/>
    <xf numFmtId="49" fontId="6" fillId="0" borderId="15" xfId="0" applyNumberFormat="1" applyFont="1" applyFill="1" applyBorder="1"/>
    <xf numFmtId="49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left"/>
    </xf>
    <xf numFmtId="0" fontId="3" fillId="0" borderId="16" xfId="0" applyFont="1" applyBorder="1"/>
    <xf numFmtId="3" fontId="6" fillId="0" borderId="5" xfId="0" applyNumberFormat="1" applyFont="1" applyBorder="1" applyAlignment="1" applyProtection="1">
      <alignment horizontal="left"/>
    </xf>
    <xf numFmtId="4" fontId="6" fillId="0" borderId="6" xfId="0" applyNumberFormat="1" applyFont="1" applyBorder="1"/>
    <xf numFmtId="0" fontId="6" fillId="0" borderId="5" xfId="0" applyFont="1" applyBorder="1"/>
    <xf numFmtId="0" fontId="3" fillId="0" borderId="17" xfId="0" applyFont="1" applyBorder="1"/>
    <xf numFmtId="4" fontId="3" fillId="0" borderId="18" xfId="1" applyNumberFormat="1" applyFont="1" applyBorder="1"/>
    <xf numFmtId="39" fontId="3" fillId="0" borderId="18" xfId="1" applyNumberFormat="1" applyFont="1" applyBorder="1" applyProtection="1"/>
    <xf numFmtId="4" fontId="3" fillId="0" borderId="19" xfId="1" applyNumberFormat="1" applyFont="1" applyBorder="1"/>
    <xf numFmtId="3" fontId="3" fillId="0" borderId="20" xfId="0" applyNumberFormat="1" applyFont="1" applyBorder="1" applyAlignment="1" applyProtection="1">
      <alignment horizontal="left"/>
    </xf>
    <xf numFmtId="4" fontId="3" fillId="0" borderId="21" xfId="1" applyNumberFormat="1" applyFont="1" applyBorder="1" applyProtection="1"/>
    <xf numFmtId="39" fontId="3" fillId="0" borderId="21" xfId="1" applyNumberFormat="1" applyFont="1" applyBorder="1" applyProtection="1"/>
    <xf numFmtId="4" fontId="3" fillId="0" borderId="22" xfId="1" applyNumberFormat="1" applyFont="1" applyBorder="1" applyProtection="1"/>
    <xf numFmtId="0" fontId="6" fillId="0" borderId="5" xfId="0" applyFont="1" applyBorder="1" applyAlignment="1" applyProtection="1">
      <alignment horizontal="left"/>
    </xf>
    <xf numFmtId="4" fontId="3" fillId="0" borderId="6" xfId="1" applyNumberFormat="1" applyFont="1" applyBorder="1" applyProtection="1"/>
    <xf numFmtId="0" fontId="3" fillId="0" borderId="12" xfId="0" applyFont="1" applyBorder="1" applyAlignment="1">
      <alignment horizontal="left"/>
    </xf>
    <xf numFmtId="0" fontId="6" fillId="0" borderId="23" xfId="0" applyFont="1" applyBorder="1"/>
    <xf numFmtId="4" fontId="3" fillId="0" borderId="6" xfId="1" applyNumberFormat="1" applyFont="1" applyBorder="1"/>
    <xf numFmtId="49" fontId="6" fillId="0" borderId="15" xfId="0" applyNumberFormat="1" applyFont="1" applyBorder="1"/>
    <xf numFmtId="39" fontId="6" fillId="2" borderId="6" xfId="1" applyNumberFormat="1" applyFont="1" applyFill="1" applyBorder="1"/>
    <xf numFmtId="39" fontId="6" fillId="0" borderId="6" xfId="1" applyNumberFormat="1" applyFont="1" applyBorder="1"/>
    <xf numFmtId="39" fontId="6" fillId="0" borderId="0" xfId="1" applyNumberFormat="1" applyFont="1" applyBorder="1"/>
    <xf numFmtId="39" fontId="6" fillId="0" borderId="0" xfId="1" applyNumberFormat="1" applyFont="1" applyBorder="1" applyProtection="1"/>
    <xf numFmtId="0" fontId="3" fillId="0" borderId="23" xfId="0" applyFont="1" applyFill="1" applyBorder="1"/>
    <xf numFmtId="4" fontId="3" fillId="0" borderId="3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0" fontId="7" fillId="0" borderId="23" xfId="0" applyFont="1" applyFill="1" applyBorder="1"/>
    <xf numFmtId="4" fontId="6" fillId="0" borderId="3" xfId="1" applyNumberFormat="1" applyFont="1" applyFill="1" applyBorder="1"/>
    <xf numFmtId="4" fontId="6" fillId="0" borderId="3" xfId="1" applyNumberFormat="1" applyFont="1" applyBorder="1" applyProtection="1"/>
    <xf numFmtId="0" fontId="7" fillId="0" borderId="15" xfId="0" applyFont="1" applyFill="1" applyBorder="1"/>
    <xf numFmtId="4" fontId="6" fillId="0" borderId="0" xfId="0" applyNumberFormat="1" applyFont="1" applyBorder="1"/>
    <xf numFmtId="4" fontId="6" fillId="0" borderId="24" xfId="1" applyNumberFormat="1" applyFont="1" applyBorder="1" applyProtection="1"/>
    <xf numFmtId="4" fontId="6" fillId="0" borderId="10" xfId="1" applyNumberFormat="1" applyFont="1" applyBorder="1" applyProtection="1"/>
    <xf numFmtId="43" fontId="3" fillId="0" borderId="13" xfId="1" applyFont="1" applyBorder="1" applyProtection="1"/>
    <xf numFmtId="4" fontId="3" fillId="0" borderId="10" xfId="1" applyNumberFormat="1" applyFont="1" applyBorder="1" applyProtection="1"/>
    <xf numFmtId="0" fontId="8" fillId="0" borderId="12" xfId="0" applyFont="1" applyBorder="1" applyAlignment="1" applyProtection="1">
      <alignment horizontal="left"/>
    </xf>
    <xf numFmtId="43" fontId="9" fillId="0" borderId="13" xfId="1" applyFont="1" applyBorder="1" applyProtection="1"/>
    <xf numFmtId="4" fontId="6" fillId="0" borderId="13" xfId="1" applyNumberFormat="1" applyFont="1" applyBorder="1" applyProtection="1"/>
    <xf numFmtId="43" fontId="9" fillId="0" borderId="14" xfId="1" applyFont="1" applyBorder="1" applyProtection="1"/>
    <xf numFmtId="0" fontId="10" fillId="0" borderId="12" xfId="0" applyFont="1" applyBorder="1" applyAlignment="1" applyProtection="1">
      <alignment horizontal="left"/>
    </xf>
    <xf numFmtId="43" fontId="11" fillId="0" borderId="13" xfId="1" applyFont="1" applyBorder="1" applyProtection="1"/>
    <xf numFmtId="43" fontId="12" fillId="0" borderId="13" xfId="1" applyFont="1" applyBorder="1" applyProtection="1"/>
    <xf numFmtId="4" fontId="6" fillId="0" borderId="14" xfId="1" applyNumberFormat="1" applyFont="1" applyBorder="1" applyProtection="1"/>
    <xf numFmtId="0" fontId="10" fillId="0" borderId="5" xfId="0" applyFont="1" applyBorder="1" applyAlignment="1" applyProtection="1">
      <alignment horizontal="left"/>
    </xf>
    <xf numFmtId="39" fontId="6" fillId="0" borderId="6" xfId="0" applyNumberFormat="1" applyFont="1" applyBorder="1"/>
    <xf numFmtId="43" fontId="6" fillId="0" borderId="6" xfId="1" applyFont="1" applyBorder="1" applyProtection="1"/>
    <xf numFmtId="4" fontId="6" fillId="0" borderId="25" xfId="1" applyNumberFormat="1" applyFont="1" applyBorder="1" applyProtection="1"/>
    <xf numFmtId="0" fontId="8" fillId="0" borderId="12" xfId="0" applyFont="1" applyBorder="1"/>
    <xf numFmtId="4" fontId="9" fillId="0" borderId="13" xfId="1" applyNumberFormat="1" applyFont="1" applyBorder="1" applyProtection="1"/>
    <xf numFmtId="4" fontId="13" fillId="0" borderId="13" xfId="1" applyNumberFormat="1" applyFont="1" applyBorder="1" applyProtection="1"/>
    <xf numFmtId="43" fontId="9" fillId="0" borderId="6" xfId="1" applyFont="1" applyBorder="1" applyProtection="1"/>
    <xf numFmtId="43" fontId="11" fillId="0" borderId="6" xfId="1" applyFont="1" applyBorder="1" applyProtection="1"/>
    <xf numFmtId="0" fontId="8" fillId="0" borderId="26" xfId="0" applyFont="1" applyFill="1" applyBorder="1" applyAlignment="1" applyProtection="1">
      <alignment horizontal="left"/>
    </xf>
    <xf numFmtId="43" fontId="14" fillId="0" borderId="13" xfId="0" applyNumberFormat="1" applyFont="1" applyBorder="1"/>
    <xf numFmtId="43" fontId="9" fillId="0" borderId="13" xfId="0" applyNumberFormat="1" applyFont="1" applyBorder="1"/>
    <xf numFmtId="4" fontId="15" fillId="0" borderId="10" xfId="1" applyNumberFormat="1" applyFont="1" applyBorder="1" applyProtection="1"/>
    <xf numFmtId="4" fontId="9" fillId="0" borderId="14" xfId="1" applyNumberFormat="1" applyFont="1" applyBorder="1" applyProtection="1"/>
    <xf numFmtId="0" fontId="6" fillId="0" borderId="26" xfId="0" applyFont="1" applyFill="1" applyBorder="1" applyAlignment="1" applyProtection="1">
      <alignment horizontal="left"/>
    </xf>
    <xf numFmtId="43" fontId="14" fillId="0" borderId="6" xfId="0" applyNumberFormat="1" applyFont="1" applyBorder="1"/>
    <xf numFmtId="43" fontId="15" fillId="0" borderId="13" xfId="0" applyNumberFormat="1" applyFont="1" applyBorder="1"/>
    <xf numFmtId="4" fontId="6" fillId="0" borderId="11" xfId="1" applyNumberFormat="1" applyFont="1" applyBorder="1" applyProtection="1"/>
    <xf numFmtId="43" fontId="9" fillId="0" borderId="10" xfId="1" applyFont="1" applyBorder="1" applyProtection="1"/>
    <xf numFmtId="43" fontId="14" fillId="0" borderId="10" xfId="0" applyNumberFormat="1" applyFont="1" applyBorder="1"/>
    <xf numFmtId="43" fontId="16" fillId="0" borderId="10" xfId="0" applyNumberFormat="1" applyFont="1" applyBorder="1"/>
    <xf numFmtId="43" fontId="9" fillId="0" borderId="10" xfId="0" applyNumberFormat="1" applyFont="1" applyBorder="1"/>
    <xf numFmtId="0" fontId="10" fillId="0" borderId="27" xfId="0" applyFont="1" applyBorder="1"/>
    <xf numFmtId="43" fontId="11" fillId="2" borderId="10" xfId="1" applyFont="1" applyFill="1" applyBorder="1" applyProtection="1"/>
    <xf numFmtId="0" fontId="9" fillId="0" borderId="28" xfId="0" applyFont="1" applyBorder="1"/>
    <xf numFmtId="4" fontId="0" fillId="0" borderId="0" xfId="0" applyNumberFormat="1" applyBorder="1"/>
    <xf numFmtId="4" fontId="2" fillId="0" borderId="0" xfId="0" applyNumberFormat="1" applyFont="1" applyBorder="1"/>
    <xf numFmtId="4" fontId="0" fillId="0" borderId="0" xfId="0" applyNumberFormat="1"/>
    <xf numFmtId="0" fontId="1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8" fillId="0" borderId="1" xfId="0" applyFont="1" applyBorder="1" applyAlignment="1" applyProtection="1">
      <alignment horizontal="center"/>
    </xf>
    <xf numFmtId="0" fontId="21" fillId="3" borderId="2" xfId="0" applyFont="1" applyFill="1" applyBorder="1" applyAlignment="1" applyProtection="1">
      <alignment horizontal="left"/>
    </xf>
    <xf numFmtId="37" fontId="21" fillId="3" borderId="3" xfId="0" applyNumberFormat="1" applyFont="1" applyFill="1" applyBorder="1" applyAlignment="1" applyProtection="1">
      <alignment horizontal="center"/>
    </xf>
    <xf numFmtId="37" fontId="21" fillId="3" borderId="3" xfId="0" applyNumberFormat="1" applyFont="1" applyFill="1" applyBorder="1" applyAlignment="1" applyProtection="1">
      <alignment horizontal="center" wrapText="1"/>
    </xf>
    <xf numFmtId="37" fontId="21" fillId="3" borderId="4" xfId="0" applyNumberFormat="1" applyFont="1" applyFill="1" applyBorder="1" applyAlignment="1" applyProtection="1">
      <alignment horizontal="center"/>
    </xf>
    <xf numFmtId="0" fontId="21" fillId="3" borderId="5" xfId="0" applyFont="1" applyFill="1" applyBorder="1" applyAlignment="1" applyProtection="1">
      <alignment horizontal="left"/>
    </xf>
    <xf numFmtId="37" fontId="21" fillId="3" borderId="6" xfId="0" applyNumberFormat="1" applyFont="1" applyFill="1" applyBorder="1" applyAlignment="1" applyProtection="1">
      <alignment horizontal="center"/>
    </xf>
    <xf numFmtId="37" fontId="21" fillId="3" borderId="6" xfId="0" applyNumberFormat="1" applyFont="1" applyFill="1" applyBorder="1" applyAlignment="1" applyProtection="1">
      <alignment horizontal="center" wrapText="1"/>
    </xf>
    <xf numFmtId="37" fontId="2" fillId="3" borderId="6" xfId="0" applyNumberFormat="1" applyFont="1" applyFill="1" applyBorder="1" applyAlignment="1" applyProtection="1">
      <alignment horizontal="center"/>
    </xf>
    <xf numFmtId="37" fontId="21" fillId="3" borderId="7" xfId="0" applyNumberFormat="1" applyFont="1" applyFill="1" applyBorder="1" applyAlignment="1" applyProtection="1">
      <alignment horizontal="center"/>
    </xf>
    <xf numFmtId="0" fontId="21" fillId="3" borderId="8" xfId="0" applyFont="1" applyFill="1" applyBorder="1" applyAlignment="1" applyProtection="1">
      <alignment horizontal="left"/>
    </xf>
    <xf numFmtId="37" fontId="21" fillId="3" borderId="9" xfId="0" applyNumberFormat="1" applyFont="1" applyFill="1" applyBorder="1" applyAlignment="1" applyProtection="1">
      <alignment horizontal="center"/>
    </xf>
    <xf numFmtId="37" fontId="21" fillId="3" borderId="9" xfId="0" applyNumberFormat="1" applyFont="1" applyFill="1" applyBorder="1" applyAlignment="1" applyProtection="1">
      <alignment horizontal="center" wrapText="1"/>
    </xf>
    <xf numFmtId="37" fontId="21" fillId="3" borderId="11" xfId="0" applyNumberFormat="1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 - Style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7"/>
  <sheetViews>
    <sheetView tabSelected="1" workbookViewId="0">
      <selection activeCell="A5" sqref="A5:M5"/>
    </sheetView>
  </sheetViews>
  <sheetFormatPr baseColWidth="10" defaultColWidth="9.140625" defaultRowHeight="12.75" x14ac:dyDescent="0.2"/>
  <cols>
    <col min="1" max="1" width="78.85546875" customWidth="1"/>
    <col min="2" max="2" width="17.140625" customWidth="1"/>
    <col min="3" max="3" width="20" customWidth="1"/>
    <col min="4" max="4" width="17.140625" bestFit="1" customWidth="1"/>
    <col min="5" max="9" width="15.7109375" customWidth="1"/>
    <col min="10" max="11" width="18.85546875" customWidth="1"/>
    <col min="12" max="12" width="17.85546875" customWidth="1"/>
    <col min="13" max="13" width="16.42578125" customWidth="1"/>
    <col min="14" max="14" width="16.28515625" customWidth="1"/>
    <col min="15" max="15" width="15.5703125" customWidth="1"/>
    <col min="16" max="16" width="14.42578125" customWidth="1"/>
    <col min="17" max="17" width="15.5703125" customWidth="1"/>
    <col min="18" max="18" width="1.85546875" customWidth="1"/>
    <col min="19" max="19" width="15.5703125" customWidth="1"/>
    <col min="20" max="20" width="1.85546875" customWidth="1"/>
    <col min="21" max="21" width="19" customWidth="1"/>
    <col min="22" max="22" width="1.85546875" customWidth="1"/>
    <col min="23" max="29" width="15.5703125" customWidth="1"/>
  </cols>
  <sheetData>
    <row r="1" spans="1:33" ht="15.75" x14ac:dyDescent="0.25">
      <c r="A1" s="98" t="s">
        <v>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33" ht="15" x14ac:dyDescent="0.2">
      <c r="A2" s="99" t="s">
        <v>187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33" ht="15.75" x14ac:dyDescent="0.25">
      <c r="A3" s="100"/>
      <c r="B3" s="100"/>
      <c r="C3" s="100"/>
      <c r="D3" s="100"/>
      <c r="E3" s="100"/>
      <c r="F3" s="100"/>
      <c r="G3" s="100"/>
      <c r="K3" s="97"/>
    </row>
    <row r="4" spans="1:33" ht="15.75" customHeight="1" x14ac:dyDescent="0.25">
      <c r="A4" s="101" t="s">
        <v>189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Q4" s="1"/>
    </row>
    <row r="5" spans="1:33" ht="16.5" thickBot="1" x14ac:dyDescent="0.3">
      <c r="A5" s="102" t="s">
        <v>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"/>
      <c r="S5" s="1"/>
      <c r="U5" s="1"/>
      <c r="W5" s="1"/>
      <c r="Y5" s="1"/>
      <c r="AA5" s="1"/>
      <c r="AC5" s="1"/>
      <c r="AE5" s="1"/>
      <c r="AG5" s="1"/>
    </row>
    <row r="6" spans="1:33" x14ac:dyDescent="0.2">
      <c r="A6" s="103" t="s">
        <v>0</v>
      </c>
      <c r="B6" s="104" t="s">
        <v>3</v>
      </c>
      <c r="C6" s="105" t="s">
        <v>188</v>
      </c>
      <c r="D6" s="104"/>
      <c r="E6" s="104"/>
      <c r="F6" s="104"/>
      <c r="G6" s="104"/>
      <c r="H6" s="104"/>
      <c r="I6" s="104"/>
      <c r="J6" s="104"/>
      <c r="K6" s="104"/>
      <c r="L6" s="104"/>
      <c r="M6" s="106" t="s">
        <v>4</v>
      </c>
      <c r="N6" s="1"/>
      <c r="S6" s="1"/>
      <c r="U6" s="1"/>
    </row>
    <row r="7" spans="1:33" x14ac:dyDescent="0.2">
      <c r="A7" s="107" t="s">
        <v>5</v>
      </c>
      <c r="B7" s="108" t="s">
        <v>6</v>
      </c>
      <c r="C7" s="109"/>
      <c r="D7" s="108" t="s">
        <v>4</v>
      </c>
      <c r="E7" s="108" t="s">
        <v>7</v>
      </c>
      <c r="F7" s="108" t="s">
        <v>8</v>
      </c>
      <c r="G7" s="110" t="s">
        <v>9</v>
      </c>
      <c r="H7" s="110" t="s">
        <v>10</v>
      </c>
      <c r="I7" s="110" t="s">
        <v>11</v>
      </c>
      <c r="J7" s="110" t="s">
        <v>12</v>
      </c>
      <c r="K7" s="110" t="s">
        <v>13</v>
      </c>
      <c r="L7" s="108" t="s">
        <v>14</v>
      </c>
      <c r="M7" s="111" t="s">
        <v>15</v>
      </c>
      <c r="N7" s="1"/>
      <c r="S7" s="1"/>
      <c r="U7" s="1"/>
    </row>
    <row r="8" spans="1:33" ht="13.5" thickBot="1" x14ac:dyDescent="0.25">
      <c r="A8" s="112"/>
      <c r="B8" s="113" t="s">
        <v>16</v>
      </c>
      <c r="C8" s="114"/>
      <c r="D8" s="113" t="s">
        <v>6</v>
      </c>
      <c r="E8" s="113"/>
      <c r="F8" s="113"/>
      <c r="G8" s="113"/>
      <c r="H8" s="113"/>
      <c r="I8" s="113"/>
      <c r="J8" s="113"/>
      <c r="K8" s="113"/>
      <c r="L8" s="113" t="s">
        <v>17</v>
      </c>
      <c r="M8" s="115" t="s">
        <v>18</v>
      </c>
      <c r="N8" s="1"/>
      <c r="Y8" s="1"/>
    </row>
    <row r="9" spans="1:33" ht="13.5" thickBot="1" x14ac:dyDescent="0.25">
      <c r="A9" s="2" t="s">
        <v>19</v>
      </c>
      <c r="B9" s="3">
        <f t="shared" ref="B9:I9" si="0">+B10+B129+B157+B163+B173+B176</f>
        <v>10276521516</v>
      </c>
      <c r="C9" s="3">
        <f t="shared" si="0"/>
        <v>164267996.78999999</v>
      </c>
      <c r="D9" s="3">
        <f t="shared" si="0"/>
        <v>10440789512.789999</v>
      </c>
      <c r="E9" s="4">
        <f t="shared" si="0"/>
        <v>541515464.07999992</v>
      </c>
      <c r="F9" s="4">
        <f t="shared" si="0"/>
        <v>1000752620.14</v>
      </c>
      <c r="G9" s="4">
        <f t="shared" si="0"/>
        <v>1217699530.6800001</v>
      </c>
      <c r="H9" s="4">
        <f t="shared" si="0"/>
        <v>948395541.07000005</v>
      </c>
      <c r="I9" s="4">
        <f t="shared" si="0"/>
        <v>934543810.96999991</v>
      </c>
      <c r="J9" s="4">
        <f>J10+J129+J157+J163+J173+J176</f>
        <v>785481441.97000003</v>
      </c>
      <c r="K9" s="4">
        <f>K10+K129+K157+K163+K173+K176</f>
        <v>709570023.01999998</v>
      </c>
      <c r="L9" s="3">
        <f>+L10+L129+L157+L163+L173+L176</f>
        <v>6137958431.9300003</v>
      </c>
      <c r="M9" s="5">
        <f>+M10+M129+M157+M163+M173+M176</f>
        <v>4302831080.8599997</v>
      </c>
      <c r="N9" s="1"/>
      <c r="O9" s="1"/>
      <c r="P9" s="1"/>
      <c r="AA9" s="1"/>
    </row>
    <row r="10" spans="1:33" ht="13.5" thickBot="1" x14ac:dyDescent="0.25">
      <c r="A10" s="2" t="s">
        <v>20</v>
      </c>
      <c r="B10" s="3">
        <f t="shared" ref="B10:M10" si="1">+B11+B27+B71+B114</f>
        <v>6804890548</v>
      </c>
      <c r="C10" s="6">
        <f t="shared" si="1"/>
        <v>-56027695.200000003</v>
      </c>
      <c r="D10" s="6">
        <f t="shared" si="1"/>
        <v>6748862852.8000002</v>
      </c>
      <c r="E10" s="3">
        <f t="shared" si="1"/>
        <v>490099581.27999997</v>
      </c>
      <c r="F10" s="3">
        <f t="shared" si="1"/>
        <v>607836677.77999997</v>
      </c>
      <c r="G10" s="3">
        <f t="shared" si="1"/>
        <v>677702040.5</v>
      </c>
      <c r="H10" s="3">
        <f t="shared" si="1"/>
        <v>893070326.8900001</v>
      </c>
      <c r="I10" s="3">
        <f t="shared" si="1"/>
        <v>662196187.46000004</v>
      </c>
      <c r="J10" s="3">
        <f>+J11+J27+J71+J114</f>
        <v>504660262.21999997</v>
      </c>
      <c r="K10" s="3">
        <f>+K11+K27+K71+K114</f>
        <v>504231559.64999998</v>
      </c>
      <c r="L10" s="3">
        <f t="shared" si="1"/>
        <v>4339796635.7800007</v>
      </c>
      <c r="M10" s="7">
        <f t="shared" si="1"/>
        <v>2409066217.0199995</v>
      </c>
      <c r="Q10" s="1"/>
    </row>
    <row r="11" spans="1:33" ht="15" thickBot="1" x14ac:dyDescent="0.25">
      <c r="A11" s="8" t="s">
        <v>21</v>
      </c>
      <c r="B11" s="3">
        <f t="shared" ref="B11:M11" si="2">SUM(B12:B26)</f>
        <v>1951837431</v>
      </c>
      <c r="C11" s="6">
        <f t="shared" si="2"/>
        <v>1933123.7999999998</v>
      </c>
      <c r="D11" s="3">
        <f t="shared" si="2"/>
        <v>1953770554.8</v>
      </c>
      <c r="E11" s="3">
        <f t="shared" si="2"/>
        <v>150394045.69</v>
      </c>
      <c r="F11" s="3">
        <f t="shared" si="2"/>
        <v>161085234.97000003</v>
      </c>
      <c r="G11" s="3">
        <f t="shared" si="2"/>
        <v>187545981.76000002</v>
      </c>
      <c r="H11" s="3">
        <f t="shared" si="2"/>
        <v>170093735.96000004</v>
      </c>
      <c r="I11" s="3">
        <f t="shared" si="2"/>
        <v>185651100.12</v>
      </c>
      <c r="J11" s="3">
        <f>SUM(J12:J26)</f>
        <v>152159681.93000001</v>
      </c>
      <c r="K11" s="3">
        <f>SUM(K12:K26)</f>
        <v>141407446.86000001</v>
      </c>
      <c r="L11" s="3">
        <f t="shared" si="2"/>
        <v>1148337227.2900002</v>
      </c>
      <c r="M11" s="7">
        <f t="shared" si="2"/>
        <v>805433327.50999975</v>
      </c>
    </row>
    <row r="12" spans="1:33" x14ac:dyDescent="0.2">
      <c r="A12" s="9" t="s">
        <v>22</v>
      </c>
      <c r="B12" s="10">
        <v>1340584833</v>
      </c>
      <c r="C12" s="11"/>
      <c r="D12" s="12">
        <f t="shared" ref="D12:D26" si="3">+B12+C12</f>
        <v>1340584833</v>
      </c>
      <c r="E12" s="12">
        <v>110743035.17</v>
      </c>
      <c r="F12" s="12">
        <v>113150971.19</v>
      </c>
      <c r="G12" s="12">
        <v>112067813.04000001</v>
      </c>
      <c r="H12" s="12">
        <v>112002782.2</v>
      </c>
      <c r="I12" s="12">
        <v>112018345.42</v>
      </c>
      <c r="J12" s="12">
        <v>111992218.43000001</v>
      </c>
      <c r="K12" s="12">
        <v>112088571.93000001</v>
      </c>
      <c r="L12" s="12">
        <f>SUM(E12:K12)</f>
        <v>784063737.38000011</v>
      </c>
      <c r="M12" s="13">
        <f t="shared" ref="M12:M26" si="4">+D12-L12</f>
        <v>556521095.61999989</v>
      </c>
      <c r="N12" s="1"/>
      <c r="O12" s="1"/>
      <c r="P12" s="1"/>
      <c r="AA12" s="1"/>
    </row>
    <row r="13" spans="1:33" x14ac:dyDescent="0.2">
      <c r="A13" s="9" t="s">
        <v>23</v>
      </c>
      <c r="B13" s="10">
        <v>6360000</v>
      </c>
      <c r="C13" s="11"/>
      <c r="D13" s="12">
        <f t="shared" si="3"/>
        <v>6360000</v>
      </c>
      <c r="E13" s="12">
        <v>1095000</v>
      </c>
      <c r="F13" s="12">
        <v>2010850</v>
      </c>
      <c r="G13" s="12">
        <v>610000</v>
      </c>
      <c r="H13" s="12">
        <v>910000</v>
      </c>
      <c r="I13" s="12">
        <v>4255333.33</v>
      </c>
      <c r="J13" s="12">
        <v>1050000</v>
      </c>
      <c r="K13" s="12">
        <v>570000</v>
      </c>
      <c r="L13" s="12">
        <f t="shared" ref="L13:L26" si="5">SUM(E13:K13)</f>
        <v>10501183.33</v>
      </c>
      <c r="M13" s="13">
        <f t="shared" si="4"/>
        <v>-4141183.33</v>
      </c>
      <c r="N13" s="1"/>
      <c r="O13" s="1"/>
      <c r="P13" s="1"/>
      <c r="AA13" s="1"/>
    </row>
    <row r="14" spans="1:33" x14ac:dyDescent="0.2">
      <c r="A14" s="9" t="s">
        <v>24</v>
      </c>
      <c r="B14" s="10">
        <v>129090238</v>
      </c>
      <c r="C14" s="11"/>
      <c r="D14" s="12">
        <f t="shared" si="3"/>
        <v>129090238</v>
      </c>
      <c r="E14" s="12">
        <v>12791000</v>
      </c>
      <c r="F14" s="12">
        <v>2591000</v>
      </c>
      <c r="G14" s="12">
        <v>22991000</v>
      </c>
      <c r="H14" s="12">
        <v>12791000</v>
      </c>
      <c r="I14" s="12">
        <v>12791000</v>
      </c>
      <c r="J14" s="12">
        <v>12791000</v>
      </c>
      <c r="K14" s="12">
        <v>2591000</v>
      </c>
      <c r="L14" s="12">
        <f t="shared" si="5"/>
        <v>79337000</v>
      </c>
      <c r="M14" s="13">
        <f t="shared" si="4"/>
        <v>49753238</v>
      </c>
      <c r="N14" s="1"/>
      <c r="O14" s="1"/>
      <c r="P14" s="1"/>
      <c r="AA14" s="1"/>
    </row>
    <row r="15" spans="1:33" x14ac:dyDescent="0.2">
      <c r="A15" s="9" t="s">
        <v>25</v>
      </c>
      <c r="B15" s="10">
        <v>46000000</v>
      </c>
      <c r="C15" s="11"/>
      <c r="D15" s="12">
        <f t="shared" si="3"/>
        <v>46000000</v>
      </c>
      <c r="E15" s="12"/>
      <c r="F15" s="12">
        <v>16642000</v>
      </c>
      <c r="G15" s="12">
        <v>17041000</v>
      </c>
      <c r="H15" s="12">
        <v>18159443.280000001</v>
      </c>
      <c r="I15" s="12">
        <v>18141325.780000001</v>
      </c>
      <c r="J15" s="12"/>
      <c r="K15" s="12"/>
      <c r="L15" s="12">
        <f t="shared" si="5"/>
        <v>69983769.060000002</v>
      </c>
      <c r="M15" s="13">
        <f t="shared" si="4"/>
        <v>-23983769.060000002</v>
      </c>
      <c r="N15" s="1"/>
      <c r="O15" s="1"/>
      <c r="P15" s="1"/>
      <c r="AA15" s="1"/>
    </row>
    <row r="16" spans="1:33" x14ac:dyDescent="0.2">
      <c r="A16" s="9" t="s">
        <v>26</v>
      </c>
      <c r="B16" s="10">
        <v>96982523</v>
      </c>
      <c r="C16" s="11"/>
      <c r="D16" s="12">
        <f t="shared" si="3"/>
        <v>96982523</v>
      </c>
      <c r="E16" s="12">
        <v>6971207.9199999999</v>
      </c>
      <c r="F16" s="12">
        <v>6864114.9900000002</v>
      </c>
      <c r="G16" s="12">
        <v>6918143.4000000004</v>
      </c>
      <c r="H16" s="12">
        <v>6912970.2800000003</v>
      </c>
      <c r="I16" s="12">
        <v>6878112.7400000002</v>
      </c>
      <c r="J16" s="12">
        <v>6856784.7800000003</v>
      </c>
      <c r="K16" s="12">
        <v>6838675.25</v>
      </c>
      <c r="L16" s="12">
        <f t="shared" si="5"/>
        <v>48240009.360000007</v>
      </c>
      <c r="M16" s="13">
        <f t="shared" si="4"/>
        <v>48742513.639999993</v>
      </c>
      <c r="N16" s="1"/>
      <c r="O16" s="1"/>
      <c r="P16" s="1"/>
      <c r="AA16" s="1"/>
    </row>
    <row r="17" spans="1:27" x14ac:dyDescent="0.2">
      <c r="A17" s="9" t="s">
        <v>27</v>
      </c>
      <c r="B17" s="10">
        <v>87887391</v>
      </c>
      <c r="C17" s="11"/>
      <c r="D17" s="12">
        <f t="shared" si="3"/>
        <v>87887391</v>
      </c>
      <c r="E17" s="12"/>
      <c r="F17" s="12"/>
      <c r="G17" s="12"/>
      <c r="H17" s="12"/>
      <c r="I17" s="12"/>
      <c r="J17" s="12"/>
      <c r="K17" s="12"/>
      <c r="L17" s="12">
        <f t="shared" si="5"/>
        <v>0</v>
      </c>
      <c r="M17" s="13">
        <f t="shared" si="4"/>
        <v>87887391</v>
      </c>
      <c r="N17" s="1"/>
      <c r="O17" s="1"/>
      <c r="P17" s="1"/>
      <c r="AA17" s="1"/>
    </row>
    <row r="18" spans="1:27" x14ac:dyDescent="0.2">
      <c r="A18" s="9" t="s">
        <v>28</v>
      </c>
      <c r="B18" s="10">
        <v>6725795</v>
      </c>
      <c r="C18" s="11"/>
      <c r="D18" s="12">
        <f t="shared" si="3"/>
        <v>6725795</v>
      </c>
      <c r="E18" s="12"/>
      <c r="F18" s="12"/>
      <c r="G18" s="12">
        <v>1421087.61</v>
      </c>
      <c r="H18" s="12"/>
      <c r="I18" s="12"/>
      <c r="J18" s="12"/>
      <c r="K18" s="12"/>
      <c r="L18" s="12">
        <f t="shared" si="5"/>
        <v>1421087.61</v>
      </c>
      <c r="M18" s="13">
        <f t="shared" si="4"/>
        <v>5304707.3899999997</v>
      </c>
      <c r="N18" s="1"/>
      <c r="O18" s="1"/>
      <c r="P18" s="1"/>
      <c r="AA18" s="1"/>
    </row>
    <row r="19" spans="1:27" x14ac:dyDescent="0.2">
      <c r="A19" s="9" t="s">
        <v>29</v>
      </c>
      <c r="B19" s="10">
        <v>4102224</v>
      </c>
      <c r="C19" s="11">
        <v>1933123.8</v>
      </c>
      <c r="D19" s="12">
        <f t="shared" si="3"/>
        <v>6035347.7999999998</v>
      </c>
      <c r="E19" s="12"/>
      <c r="F19" s="12">
        <v>682482.39</v>
      </c>
      <c r="G19" s="12">
        <v>341040.82</v>
      </c>
      <c r="H19" s="12">
        <v>341041.43</v>
      </c>
      <c r="I19" s="12">
        <v>341041.91999999998</v>
      </c>
      <c r="J19" s="12">
        <v>341041.58</v>
      </c>
      <c r="K19" s="12">
        <v>341040.43</v>
      </c>
      <c r="L19" s="12">
        <f t="shared" si="5"/>
        <v>2387688.5699999998</v>
      </c>
      <c r="M19" s="13">
        <f t="shared" si="4"/>
        <v>3647659.23</v>
      </c>
      <c r="N19" s="1"/>
      <c r="O19" s="1"/>
      <c r="P19" s="1"/>
      <c r="AA19" s="1"/>
    </row>
    <row r="20" spans="1:27" x14ac:dyDescent="0.2">
      <c r="A20" s="9" t="s">
        <v>30</v>
      </c>
      <c r="B20" s="10"/>
      <c r="C20" s="11"/>
      <c r="D20" s="12">
        <f>+B20+C20</f>
        <v>0</v>
      </c>
      <c r="E20" s="12"/>
      <c r="F20" s="12"/>
      <c r="G20" s="12"/>
      <c r="H20" s="12"/>
      <c r="I20" s="12">
        <v>1918123.8</v>
      </c>
      <c r="J20" s="12"/>
      <c r="K20" s="12"/>
      <c r="L20" s="12">
        <f t="shared" si="5"/>
        <v>1918123.8</v>
      </c>
      <c r="M20" s="13">
        <f t="shared" si="4"/>
        <v>-1918123.8</v>
      </c>
      <c r="N20" s="1"/>
      <c r="O20" s="1"/>
      <c r="P20" s="1"/>
      <c r="AA20" s="1"/>
    </row>
    <row r="21" spans="1:27" x14ac:dyDescent="0.2">
      <c r="A21" s="9" t="s">
        <v>31</v>
      </c>
      <c r="B21" s="10">
        <v>11722332</v>
      </c>
      <c r="C21" s="11"/>
      <c r="D21" s="12">
        <f t="shared" si="3"/>
        <v>11722332</v>
      </c>
      <c r="E21" s="12">
        <v>976858.83</v>
      </c>
      <c r="F21" s="12">
        <v>976858.83</v>
      </c>
      <c r="G21" s="12">
        <v>976858.83</v>
      </c>
      <c r="H21" s="12">
        <v>976858.83</v>
      </c>
      <c r="I21" s="12">
        <v>976858.83</v>
      </c>
      <c r="J21" s="12">
        <v>976858.83</v>
      </c>
      <c r="K21" s="12">
        <v>976858.83</v>
      </c>
      <c r="L21" s="12">
        <f t="shared" si="5"/>
        <v>6838011.8099999996</v>
      </c>
      <c r="M21" s="13">
        <f t="shared" si="4"/>
        <v>4884320.1900000004</v>
      </c>
      <c r="N21" s="1"/>
      <c r="O21" s="1"/>
      <c r="P21" s="1"/>
      <c r="AA21" s="1"/>
    </row>
    <row r="22" spans="1:27" x14ac:dyDescent="0.2">
      <c r="A22" s="9" t="s">
        <v>32</v>
      </c>
      <c r="B22" s="10">
        <v>25274205</v>
      </c>
      <c r="C22" s="11">
        <v>-7696132.5499999998</v>
      </c>
      <c r="D22" s="12">
        <f t="shared" si="3"/>
        <v>17578072.449999999</v>
      </c>
      <c r="E22" s="12"/>
      <c r="F22" s="12"/>
      <c r="G22" s="12">
        <v>7078072.4500000002</v>
      </c>
      <c r="H22" s="12"/>
      <c r="I22" s="12"/>
      <c r="J22" s="12"/>
      <c r="K22" s="12"/>
      <c r="L22" s="12">
        <f t="shared" si="5"/>
        <v>7078072.4500000002</v>
      </c>
      <c r="M22" s="13">
        <f t="shared" si="4"/>
        <v>10500000</v>
      </c>
      <c r="N22" s="1"/>
      <c r="O22" s="1"/>
      <c r="P22" s="1"/>
      <c r="AA22" s="1"/>
    </row>
    <row r="23" spans="1:27" x14ac:dyDescent="0.2">
      <c r="A23" s="9" t="s">
        <v>33</v>
      </c>
      <c r="B23" s="10"/>
      <c r="C23" s="11">
        <v>7696132.5499999998</v>
      </c>
      <c r="D23" s="12">
        <f t="shared" si="3"/>
        <v>7696132.5499999998</v>
      </c>
      <c r="E23" s="12"/>
      <c r="F23" s="12"/>
      <c r="G23" s="12"/>
      <c r="H23" s="12"/>
      <c r="I23" s="12">
        <v>10334042.01</v>
      </c>
      <c r="J23" s="12">
        <v>162197.92000000001</v>
      </c>
      <c r="K23" s="12"/>
      <c r="L23" s="12">
        <f t="shared" si="5"/>
        <v>10496239.93</v>
      </c>
      <c r="M23" s="13">
        <f t="shared" si="4"/>
        <v>-2800107.38</v>
      </c>
      <c r="N23" s="1"/>
      <c r="O23" s="1"/>
      <c r="P23" s="1"/>
      <c r="AA23" s="1"/>
    </row>
    <row r="24" spans="1:27" x14ac:dyDescent="0.2">
      <c r="A24" s="9" t="s">
        <v>34</v>
      </c>
      <c r="B24" s="10">
        <v>92020008</v>
      </c>
      <c r="C24" s="11"/>
      <c r="D24" s="12">
        <f t="shared" si="3"/>
        <v>92020008</v>
      </c>
      <c r="E24" s="12">
        <v>8260546.6699999999</v>
      </c>
      <c r="F24" s="12">
        <v>8423470.75</v>
      </c>
      <c r="G24" s="12">
        <v>8441199.8900000006</v>
      </c>
      <c r="H24" s="12">
        <v>8345630.8899999997</v>
      </c>
      <c r="I24" s="12">
        <v>8344262.9400000004</v>
      </c>
      <c r="J24" s="12">
        <v>8340900.3700000001</v>
      </c>
      <c r="K24" s="12">
        <v>8348137.4699999997</v>
      </c>
      <c r="L24" s="12">
        <f t="shared" si="5"/>
        <v>58504148.979999997</v>
      </c>
      <c r="M24" s="13">
        <f t="shared" si="4"/>
        <v>33515859.020000003</v>
      </c>
      <c r="N24" s="1"/>
      <c r="O24" s="1"/>
      <c r="P24" s="1"/>
      <c r="Q24" s="14"/>
      <c r="AA24" s="1"/>
    </row>
    <row r="25" spans="1:27" x14ac:dyDescent="0.2">
      <c r="A25" s="9" t="s">
        <v>35</v>
      </c>
      <c r="B25" s="10">
        <v>92035943</v>
      </c>
      <c r="C25" s="11"/>
      <c r="D25" s="12">
        <f t="shared" si="3"/>
        <v>92035943</v>
      </c>
      <c r="E25" s="12">
        <v>8349163.5700000003</v>
      </c>
      <c r="F25" s="12">
        <v>8512523.3000000007</v>
      </c>
      <c r="G25" s="12">
        <v>8439455.2300000004</v>
      </c>
      <c r="H25" s="12">
        <v>8434470.7799999993</v>
      </c>
      <c r="I25" s="12">
        <v>8433100.9199999999</v>
      </c>
      <c r="J25" s="12">
        <v>8429731.6400000006</v>
      </c>
      <c r="K25" s="12">
        <v>8435287</v>
      </c>
      <c r="L25" s="12">
        <f t="shared" si="5"/>
        <v>59033732.440000005</v>
      </c>
      <c r="M25" s="13">
        <f t="shared" si="4"/>
        <v>33002210.559999995</v>
      </c>
      <c r="N25" s="1"/>
      <c r="O25" s="1"/>
      <c r="P25" s="1"/>
      <c r="Q25" s="14"/>
      <c r="AA25" s="1"/>
    </row>
    <row r="26" spans="1:27" ht="13.5" thickBot="1" x14ac:dyDescent="0.25">
      <c r="A26" s="9" t="s">
        <v>36</v>
      </c>
      <c r="B26" s="10">
        <v>13051939</v>
      </c>
      <c r="C26" s="11"/>
      <c r="D26" s="12">
        <f t="shared" si="3"/>
        <v>13051939</v>
      </c>
      <c r="E26" s="12">
        <v>1207233.53</v>
      </c>
      <c r="F26" s="12">
        <v>1230963.52</v>
      </c>
      <c r="G26" s="12">
        <v>1220310.49</v>
      </c>
      <c r="H26" s="12">
        <v>1219538.27</v>
      </c>
      <c r="I26" s="12">
        <v>1219552.43</v>
      </c>
      <c r="J26" s="12">
        <v>1218948.3799999999</v>
      </c>
      <c r="K26" s="12">
        <v>1217875.95</v>
      </c>
      <c r="L26" s="12">
        <f t="shared" si="5"/>
        <v>8534422.5700000003</v>
      </c>
      <c r="M26" s="13">
        <f t="shared" si="4"/>
        <v>4517516.43</v>
      </c>
      <c r="N26" s="1"/>
      <c r="O26" s="1"/>
      <c r="P26" s="1"/>
      <c r="Q26" s="14"/>
      <c r="AA26" s="1"/>
    </row>
    <row r="27" spans="1:27" ht="15" thickBot="1" x14ac:dyDescent="0.25">
      <c r="A27" s="15" t="s">
        <v>37</v>
      </c>
      <c r="B27" s="3">
        <f t="shared" ref="B27:M27" si="6">SUM(B28:B70)</f>
        <v>381435719</v>
      </c>
      <c r="C27" s="6">
        <f t="shared" si="6"/>
        <v>-53607839</v>
      </c>
      <c r="D27" s="3">
        <f t="shared" si="6"/>
        <v>327827880</v>
      </c>
      <c r="E27" s="3">
        <f t="shared" si="6"/>
        <v>18755913.940000001</v>
      </c>
      <c r="F27" s="3">
        <f t="shared" si="6"/>
        <v>35537093.969999999</v>
      </c>
      <c r="G27" s="3">
        <f t="shared" si="6"/>
        <v>32856137.75</v>
      </c>
      <c r="H27" s="3">
        <f t="shared" si="6"/>
        <v>13991499.559999999</v>
      </c>
      <c r="I27" s="3">
        <f t="shared" si="6"/>
        <v>35900915.769999996</v>
      </c>
      <c r="J27" s="3">
        <f t="shared" si="6"/>
        <v>25813879.880000003</v>
      </c>
      <c r="K27" s="3">
        <f t="shared" si="6"/>
        <v>12235437.280000001</v>
      </c>
      <c r="L27" s="3">
        <f t="shared" si="6"/>
        <v>175090878.15000007</v>
      </c>
      <c r="M27" s="7">
        <f t="shared" si="6"/>
        <v>152737001.84999993</v>
      </c>
      <c r="N27" s="1"/>
      <c r="O27" s="1"/>
      <c r="P27" s="1"/>
      <c r="Q27" s="14"/>
      <c r="AA27" s="1"/>
    </row>
    <row r="28" spans="1:27" x14ac:dyDescent="0.2">
      <c r="A28" s="9" t="s">
        <v>38</v>
      </c>
      <c r="B28" s="10">
        <v>8000000</v>
      </c>
      <c r="C28" s="12"/>
      <c r="D28" s="12">
        <f t="shared" ref="D28:D70" si="7">+B28+C28</f>
        <v>8000000</v>
      </c>
      <c r="E28" s="12">
        <v>366601.48</v>
      </c>
      <c r="F28" s="12">
        <v>156777.57</v>
      </c>
      <c r="G28" s="12">
        <v>160472.51</v>
      </c>
      <c r="H28" s="12">
        <v>54314.400000000001</v>
      </c>
      <c r="I28" s="12">
        <v>159799.95000000001</v>
      </c>
      <c r="J28" s="12"/>
      <c r="K28" s="12">
        <v>153455.21</v>
      </c>
      <c r="L28" s="12">
        <f t="shared" ref="L28:L70" si="8">SUM(E28:K28)</f>
        <v>1051421.1200000001</v>
      </c>
      <c r="M28" s="13">
        <f t="shared" ref="M28:M70" si="9">+D28-L28</f>
        <v>6948578.8799999999</v>
      </c>
      <c r="N28" s="1"/>
      <c r="O28" s="1"/>
      <c r="P28" s="1"/>
      <c r="Q28" s="14"/>
      <c r="AA28" s="1"/>
    </row>
    <row r="29" spans="1:27" x14ac:dyDescent="0.2">
      <c r="A29" s="9" t="s">
        <v>39</v>
      </c>
      <c r="B29" s="10">
        <v>24000000</v>
      </c>
      <c r="C29" s="12"/>
      <c r="D29" s="12">
        <f t="shared" si="7"/>
        <v>24000000</v>
      </c>
      <c r="E29" s="12">
        <v>2077408.29</v>
      </c>
      <c r="F29" s="12">
        <v>3699174.97</v>
      </c>
      <c r="G29" s="12">
        <v>3198922.56</v>
      </c>
      <c r="H29" s="12">
        <v>2613386.59</v>
      </c>
      <c r="I29" s="12">
        <v>3015888.63</v>
      </c>
      <c r="J29" s="12"/>
      <c r="K29" s="12">
        <v>2233677.91</v>
      </c>
      <c r="L29" s="12">
        <f t="shared" si="8"/>
        <v>16838458.949999999</v>
      </c>
      <c r="M29" s="13">
        <f t="shared" si="9"/>
        <v>7161541.0500000007</v>
      </c>
      <c r="N29" s="1"/>
      <c r="O29" s="1"/>
      <c r="P29" s="1"/>
      <c r="Q29" s="14"/>
      <c r="AA29" s="1"/>
    </row>
    <row r="30" spans="1:27" x14ac:dyDescent="0.2">
      <c r="A30" s="9" t="s">
        <v>40</v>
      </c>
      <c r="B30" s="10">
        <v>3200000</v>
      </c>
      <c r="C30" s="12"/>
      <c r="D30" s="12">
        <f t="shared" si="7"/>
        <v>3200000</v>
      </c>
      <c r="E30" s="12"/>
      <c r="F30" s="12"/>
      <c r="G30" s="12"/>
      <c r="H30" s="12"/>
      <c r="I30" s="12"/>
      <c r="J30" s="12"/>
      <c r="K30" s="12"/>
      <c r="L30" s="12">
        <f t="shared" si="8"/>
        <v>0</v>
      </c>
      <c r="M30" s="13">
        <f t="shared" si="9"/>
        <v>3200000</v>
      </c>
      <c r="N30" s="1"/>
      <c r="O30" s="1"/>
      <c r="P30" s="1"/>
      <c r="Q30" s="14"/>
      <c r="AA30" s="1"/>
    </row>
    <row r="31" spans="1:27" x14ac:dyDescent="0.2">
      <c r="A31" s="9" t="s">
        <v>41</v>
      </c>
      <c r="B31" s="10">
        <v>60590622</v>
      </c>
      <c r="C31" s="11"/>
      <c r="D31" s="12">
        <f t="shared" si="7"/>
        <v>60590622</v>
      </c>
      <c r="E31" s="12">
        <v>4055990.23</v>
      </c>
      <c r="F31" s="12">
        <v>1899306.52</v>
      </c>
      <c r="G31" s="12">
        <v>6018947.0599999996</v>
      </c>
      <c r="H31" s="12">
        <v>3831998.95</v>
      </c>
      <c r="I31" s="12">
        <v>3143426.41</v>
      </c>
      <c r="J31" s="12">
        <v>6243457.0099999998</v>
      </c>
      <c r="K31" s="12">
        <v>4937864.72</v>
      </c>
      <c r="L31" s="12">
        <f t="shared" si="8"/>
        <v>30130990.899999999</v>
      </c>
      <c r="M31" s="13">
        <f t="shared" si="9"/>
        <v>30459631.100000001</v>
      </c>
      <c r="N31" s="1"/>
      <c r="O31" s="1"/>
      <c r="P31" s="1"/>
      <c r="Q31" s="14"/>
      <c r="AA31" s="1"/>
    </row>
    <row r="32" spans="1:27" x14ac:dyDescent="0.2">
      <c r="A32" s="9" t="s">
        <v>42</v>
      </c>
      <c r="B32" s="10">
        <v>28878254</v>
      </c>
      <c r="C32" s="11"/>
      <c r="D32" s="12">
        <f t="shared" si="7"/>
        <v>28878254</v>
      </c>
      <c r="E32" s="12">
        <v>3606215.91</v>
      </c>
      <c r="F32" s="12">
        <v>3381890.71</v>
      </c>
      <c r="G32" s="12">
        <v>3371069.63</v>
      </c>
      <c r="H32" s="12">
        <v>3311282.55</v>
      </c>
      <c r="I32" s="12">
        <v>3320789.16</v>
      </c>
      <c r="J32" s="12"/>
      <c r="K32" s="12">
        <v>3651071.87</v>
      </c>
      <c r="L32" s="12">
        <f t="shared" si="8"/>
        <v>20642319.830000002</v>
      </c>
      <c r="M32" s="13">
        <f t="shared" si="9"/>
        <v>8235934.1699999981</v>
      </c>
      <c r="N32" s="1"/>
      <c r="O32" s="1"/>
      <c r="P32" s="1"/>
      <c r="Q32" s="14"/>
      <c r="AA32" s="1"/>
    </row>
    <row r="33" spans="1:27" x14ac:dyDescent="0.2">
      <c r="A33" s="9" t="s">
        <v>43</v>
      </c>
      <c r="B33" s="10">
        <v>452724</v>
      </c>
      <c r="C33" s="16"/>
      <c r="D33" s="12">
        <f t="shared" si="7"/>
        <v>452724</v>
      </c>
      <c r="E33" s="12"/>
      <c r="F33" s="12">
        <v>233190</v>
      </c>
      <c r="G33" s="12">
        <v>81098</v>
      </c>
      <c r="H33" s="12">
        <v>300</v>
      </c>
      <c r="I33" s="12">
        <v>38996</v>
      </c>
      <c r="J33" s="12">
        <v>79381</v>
      </c>
      <c r="K33" s="12">
        <v>4495</v>
      </c>
      <c r="L33" s="12">
        <f t="shared" si="8"/>
        <v>437460</v>
      </c>
      <c r="M33" s="13">
        <f t="shared" si="9"/>
        <v>15264</v>
      </c>
      <c r="N33" s="1"/>
      <c r="O33" s="1"/>
      <c r="P33" s="1"/>
      <c r="Q33" s="14"/>
      <c r="AA33" s="1"/>
    </row>
    <row r="34" spans="1:27" x14ac:dyDescent="0.2">
      <c r="A34" s="9" t="s">
        <v>44</v>
      </c>
      <c r="B34" s="10">
        <v>500000</v>
      </c>
      <c r="C34" s="11"/>
      <c r="D34" s="12">
        <f t="shared" si="7"/>
        <v>500000</v>
      </c>
      <c r="E34" s="12"/>
      <c r="F34" s="12"/>
      <c r="G34" s="12"/>
      <c r="H34" s="12"/>
      <c r="I34" s="12">
        <v>927</v>
      </c>
      <c r="J34" s="12"/>
      <c r="K34" s="12"/>
      <c r="L34" s="12">
        <f t="shared" si="8"/>
        <v>927</v>
      </c>
      <c r="M34" s="13">
        <f t="shared" si="9"/>
        <v>499073</v>
      </c>
      <c r="N34" s="1"/>
      <c r="O34" s="1"/>
      <c r="P34" s="1"/>
      <c r="Q34" s="14"/>
      <c r="AA34" s="1"/>
    </row>
    <row r="35" spans="1:27" x14ac:dyDescent="0.2">
      <c r="A35" s="9" t="s">
        <v>45</v>
      </c>
      <c r="B35" s="10">
        <v>45793248</v>
      </c>
      <c r="C35" s="11">
        <v>-23477540</v>
      </c>
      <c r="D35" s="12">
        <f t="shared" si="7"/>
        <v>22315708</v>
      </c>
      <c r="E35" s="12"/>
      <c r="F35" s="12">
        <v>10601504</v>
      </c>
      <c r="G35" s="12">
        <v>2270323</v>
      </c>
      <c r="H35" s="12"/>
      <c r="I35" s="12"/>
      <c r="J35" s="12">
        <v>945000</v>
      </c>
      <c r="K35" s="12">
        <v>-225000</v>
      </c>
      <c r="L35" s="12">
        <f t="shared" si="8"/>
        <v>13591827</v>
      </c>
      <c r="M35" s="13">
        <f t="shared" si="9"/>
        <v>8723881</v>
      </c>
      <c r="N35" s="1"/>
      <c r="O35" s="1"/>
      <c r="P35" s="1"/>
      <c r="Q35" s="14"/>
      <c r="AA35" s="1"/>
    </row>
    <row r="36" spans="1:27" x14ac:dyDescent="0.2">
      <c r="A36" s="9" t="s">
        <v>46</v>
      </c>
      <c r="B36" s="10">
        <v>100000</v>
      </c>
      <c r="C36" s="11"/>
      <c r="D36" s="12">
        <f t="shared" si="7"/>
        <v>100000</v>
      </c>
      <c r="E36" s="12"/>
      <c r="F36" s="12"/>
      <c r="G36" s="12"/>
      <c r="H36" s="12"/>
      <c r="I36" s="12"/>
      <c r="J36" s="12"/>
      <c r="K36" s="12"/>
      <c r="L36" s="12">
        <f t="shared" si="8"/>
        <v>0</v>
      </c>
      <c r="M36" s="13">
        <f t="shared" si="9"/>
        <v>100000</v>
      </c>
      <c r="N36" s="1"/>
      <c r="O36" s="1"/>
      <c r="P36" s="1"/>
      <c r="Q36" s="14"/>
      <c r="AA36" s="1"/>
    </row>
    <row r="37" spans="1:27" x14ac:dyDescent="0.2">
      <c r="A37" s="9" t="s">
        <v>47</v>
      </c>
      <c r="B37" s="10">
        <v>32654164</v>
      </c>
      <c r="C37" s="11">
        <v>-24434995</v>
      </c>
      <c r="D37" s="12">
        <f t="shared" si="7"/>
        <v>8219169</v>
      </c>
      <c r="E37" s="12"/>
      <c r="F37" s="12"/>
      <c r="G37" s="12"/>
      <c r="H37" s="12"/>
      <c r="I37" s="12">
        <v>187550</v>
      </c>
      <c r="J37" s="12"/>
      <c r="K37" s="12"/>
      <c r="L37" s="12">
        <f t="shared" si="8"/>
        <v>187550</v>
      </c>
      <c r="M37" s="13">
        <f t="shared" si="9"/>
        <v>8031619</v>
      </c>
      <c r="N37" s="1"/>
      <c r="O37" s="1"/>
      <c r="P37" s="1"/>
      <c r="Q37" s="14"/>
      <c r="AA37" s="1"/>
    </row>
    <row r="38" spans="1:27" x14ac:dyDescent="0.2">
      <c r="A38" s="9" t="s">
        <v>48</v>
      </c>
      <c r="B38" s="10">
        <v>682000</v>
      </c>
      <c r="C38" s="11"/>
      <c r="D38" s="12">
        <f t="shared" si="7"/>
        <v>682000</v>
      </c>
      <c r="E38" s="12"/>
      <c r="F38" s="12"/>
      <c r="G38" s="12"/>
      <c r="H38" s="12"/>
      <c r="I38" s="12"/>
      <c r="J38" s="12"/>
      <c r="K38" s="12"/>
      <c r="L38" s="12">
        <f t="shared" si="8"/>
        <v>0</v>
      </c>
      <c r="M38" s="13">
        <f t="shared" si="9"/>
        <v>682000</v>
      </c>
      <c r="N38" s="1"/>
      <c r="O38" s="1"/>
      <c r="P38" s="1"/>
      <c r="Q38" s="14"/>
      <c r="AA38" s="1"/>
    </row>
    <row r="39" spans="1:27" x14ac:dyDescent="0.2">
      <c r="A39" s="9" t="s">
        <v>49</v>
      </c>
      <c r="B39" s="10">
        <v>2216950</v>
      </c>
      <c r="C39" s="11"/>
      <c r="D39" s="12">
        <f t="shared" si="7"/>
        <v>2216950</v>
      </c>
      <c r="E39" s="12"/>
      <c r="F39" s="12"/>
      <c r="G39" s="12">
        <v>520000</v>
      </c>
      <c r="H39" s="12">
        <v>100000</v>
      </c>
      <c r="I39" s="12"/>
      <c r="J39" s="12"/>
      <c r="K39" s="12"/>
      <c r="L39" s="12">
        <f t="shared" si="8"/>
        <v>620000</v>
      </c>
      <c r="M39" s="13">
        <f t="shared" si="9"/>
        <v>1596950</v>
      </c>
      <c r="N39" s="1"/>
      <c r="O39" s="1"/>
      <c r="P39" s="1"/>
      <c r="Q39" s="14"/>
      <c r="AA39" s="1"/>
    </row>
    <row r="40" spans="1:27" x14ac:dyDescent="0.2">
      <c r="A40" s="9" t="s">
        <v>50</v>
      </c>
      <c r="B40" s="10">
        <v>1</v>
      </c>
      <c r="C40" s="11"/>
      <c r="D40" s="12">
        <f t="shared" si="7"/>
        <v>1</v>
      </c>
      <c r="E40" s="12"/>
      <c r="F40" s="12"/>
      <c r="G40" s="12"/>
      <c r="H40" s="12"/>
      <c r="I40" s="12"/>
      <c r="J40" s="12"/>
      <c r="K40" s="12"/>
      <c r="L40" s="12">
        <f t="shared" si="8"/>
        <v>0</v>
      </c>
      <c r="M40" s="13">
        <f t="shared" si="9"/>
        <v>1</v>
      </c>
      <c r="N40" s="1"/>
      <c r="O40" s="1"/>
      <c r="P40" s="1"/>
      <c r="Q40" s="14"/>
      <c r="AA40" s="1"/>
    </row>
    <row r="41" spans="1:27" x14ac:dyDescent="0.2">
      <c r="A41" s="9" t="s">
        <v>51</v>
      </c>
      <c r="B41" s="10">
        <v>900000</v>
      </c>
      <c r="C41" s="11">
        <v>2000525</v>
      </c>
      <c r="D41" s="12">
        <f t="shared" si="7"/>
        <v>2900525</v>
      </c>
      <c r="E41" s="12"/>
      <c r="F41" s="12"/>
      <c r="G41" s="12"/>
      <c r="H41" s="12"/>
      <c r="I41" s="12">
        <v>1875020</v>
      </c>
      <c r="J41" s="12"/>
      <c r="K41" s="12"/>
      <c r="L41" s="12">
        <f t="shared" si="8"/>
        <v>1875020</v>
      </c>
      <c r="M41" s="13">
        <f t="shared" si="9"/>
        <v>1025505</v>
      </c>
      <c r="N41" s="1"/>
      <c r="O41" s="1"/>
      <c r="P41" s="1"/>
      <c r="Q41" s="14"/>
      <c r="AA41" s="1"/>
    </row>
    <row r="42" spans="1:27" x14ac:dyDescent="0.2">
      <c r="A42" s="17" t="s">
        <v>52</v>
      </c>
      <c r="B42" s="10">
        <v>2880560</v>
      </c>
      <c r="C42" s="11">
        <v>-720000</v>
      </c>
      <c r="D42" s="12">
        <f t="shared" si="7"/>
        <v>2160560</v>
      </c>
      <c r="E42" s="11">
        <v>366696</v>
      </c>
      <c r="F42" s="11">
        <v>332850</v>
      </c>
      <c r="G42" s="11">
        <v>65000</v>
      </c>
      <c r="H42" s="11">
        <v>312000</v>
      </c>
      <c r="I42" s="11">
        <v>192954.12</v>
      </c>
      <c r="J42" s="11">
        <v>240000</v>
      </c>
      <c r="K42" s="11">
        <v>928000</v>
      </c>
      <c r="L42" s="12">
        <f t="shared" si="8"/>
        <v>2437500.12</v>
      </c>
      <c r="M42" s="13">
        <f t="shared" si="9"/>
        <v>-276940.12000000011</v>
      </c>
      <c r="N42" s="1"/>
      <c r="O42" s="1"/>
      <c r="P42" s="1"/>
      <c r="Q42" s="14"/>
      <c r="AA42" s="1"/>
    </row>
    <row r="43" spans="1:27" x14ac:dyDescent="0.2">
      <c r="A43" s="9" t="s">
        <v>53</v>
      </c>
      <c r="B43" s="10">
        <v>5835547</v>
      </c>
      <c r="C43" s="11">
        <v>-5823369</v>
      </c>
      <c r="D43" s="12">
        <f t="shared" si="7"/>
        <v>12178</v>
      </c>
      <c r="E43" s="11"/>
      <c r="F43" s="11"/>
      <c r="G43" s="11"/>
      <c r="H43" s="11"/>
      <c r="I43" s="11"/>
      <c r="J43" s="11"/>
      <c r="K43" s="11"/>
      <c r="L43" s="12">
        <f t="shared" si="8"/>
        <v>0</v>
      </c>
      <c r="M43" s="13">
        <f t="shared" si="9"/>
        <v>12178</v>
      </c>
      <c r="N43" s="1"/>
      <c r="O43" s="1"/>
      <c r="P43" s="1"/>
      <c r="Q43" s="14"/>
      <c r="AA43" s="1"/>
    </row>
    <row r="44" spans="1:27" x14ac:dyDescent="0.2">
      <c r="A44" s="9" t="s">
        <v>54</v>
      </c>
      <c r="B44" s="10">
        <v>30000</v>
      </c>
      <c r="C44" s="11"/>
      <c r="D44" s="12">
        <f t="shared" si="7"/>
        <v>30000</v>
      </c>
      <c r="E44" s="11"/>
      <c r="F44" s="11"/>
      <c r="G44" s="11"/>
      <c r="H44" s="11"/>
      <c r="I44" s="11"/>
      <c r="J44" s="11"/>
      <c r="K44" s="11"/>
      <c r="L44" s="12">
        <f t="shared" si="8"/>
        <v>0</v>
      </c>
      <c r="M44" s="13">
        <f t="shared" si="9"/>
        <v>30000</v>
      </c>
      <c r="N44" s="1"/>
      <c r="O44" s="1"/>
      <c r="P44" s="1"/>
      <c r="Q44" s="14"/>
      <c r="AA44" s="1"/>
    </row>
    <row r="45" spans="1:27" x14ac:dyDescent="0.2">
      <c r="A45" s="9" t="s">
        <v>55</v>
      </c>
      <c r="B45" s="10">
        <v>26389440</v>
      </c>
      <c r="C45" s="11">
        <v>-5022460</v>
      </c>
      <c r="D45" s="12">
        <f t="shared" si="7"/>
        <v>21366980</v>
      </c>
      <c r="E45" s="11">
        <v>5988000</v>
      </c>
      <c r="F45" s="11">
        <v>1907400</v>
      </c>
      <c r="G45" s="11">
        <v>1713800</v>
      </c>
      <c r="H45" s="11"/>
      <c r="I45" s="11">
        <v>1581700</v>
      </c>
      <c r="J45" s="11">
        <v>3512540</v>
      </c>
      <c r="K45" s="11">
        <v>1087740</v>
      </c>
      <c r="L45" s="12">
        <f t="shared" si="8"/>
        <v>15791180</v>
      </c>
      <c r="M45" s="13">
        <f t="shared" si="9"/>
        <v>5575800</v>
      </c>
      <c r="N45" s="1"/>
      <c r="O45" s="1"/>
      <c r="P45" s="1"/>
      <c r="Q45" s="14"/>
      <c r="AA45" s="1"/>
    </row>
    <row r="46" spans="1:27" x14ac:dyDescent="0.2">
      <c r="A46" s="18" t="s">
        <v>56</v>
      </c>
      <c r="B46" s="10">
        <v>200000</v>
      </c>
      <c r="C46" s="11"/>
      <c r="D46" s="12">
        <f t="shared" si="7"/>
        <v>200000</v>
      </c>
      <c r="E46" s="11"/>
      <c r="F46" s="11"/>
      <c r="G46" s="11"/>
      <c r="H46" s="11"/>
      <c r="I46" s="11"/>
      <c r="J46" s="11"/>
      <c r="K46" s="11"/>
      <c r="L46" s="12">
        <f t="shared" si="8"/>
        <v>0</v>
      </c>
      <c r="M46" s="13">
        <f t="shared" si="9"/>
        <v>200000</v>
      </c>
      <c r="N46" s="1"/>
      <c r="O46" s="1"/>
      <c r="P46" s="1"/>
      <c r="Q46" s="14"/>
      <c r="AA46" s="1"/>
    </row>
    <row r="47" spans="1:27" x14ac:dyDescent="0.2">
      <c r="A47" s="18" t="s">
        <v>57</v>
      </c>
      <c r="B47" s="10">
        <v>12250000</v>
      </c>
      <c r="C47" s="11">
        <v>-9280000</v>
      </c>
      <c r="D47" s="12">
        <f t="shared" si="7"/>
        <v>2970000</v>
      </c>
      <c r="E47" s="11"/>
      <c r="F47" s="11"/>
      <c r="G47" s="11"/>
      <c r="H47" s="11"/>
      <c r="I47" s="11">
        <v>2540425.4300000002</v>
      </c>
      <c r="J47" s="11">
        <v>854635.65</v>
      </c>
      <c r="K47" s="11">
        <v>-2540425.4300000002</v>
      </c>
      <c r="L47" s="12">
        <f t="shared" si="8"/>
        <v>854635.64999999991</v>
      </c>
      <c r="M47" s="13">
        <f t="shared" si="9"/>
        <v>2115364.35</v>
      </c>
      <c r="N47" s="1"/>
      <c r="O47" s="1"/>
      <c r="P47" s="1"/>
      <c r="Q47" s="14"/>
      <c r="AA47" s="1"/>
    </row>
    <row r="48" spans="1:27" x14ac:dyDescent="0.2">
      <c r="A48" s="18" t="s">
        <v>58</v>
      </c>
      <c r="B48" s="10">
        <v>1070000</v>
      </c>
      <c r="C48" s="11">
        <v>2500000</v>
      </c>
      <c r="D48" s="12">
        <f t="shared" si="7"/>
        <v>3570000</v>
      </c>
      <c r="E48" s="11"/>
      <c r="F48" s="11">
        <v>1432485.58</v>
      </c>
      <c r="G48" s="11"/>
      <c r="H48" s="11"/>
      <c r="I48" s="11"/>
      <c r="J48" s="11">
        <v>3659539.9</v>
      </c>
      <c r="K48" s="11"/>
      <c r="L48" s="12">
        <f t="shared" si="8"/>
        <v>5092025.4800000004</v>
      </c>
      <c r="M48" s="13">
        <f t="shared" si="9"/>
        <v>-1522025.4800000004</v>
      </c>
      <c r="N48" s="1"/>
      <c r="O48" s="1"/>
      <c r="P48" s="1"/>
      <c r="Q48" s="14"/>
      <c r="AA48" s="1"/>
    </row>
    <row r="49" spans="1:27" x14ac:dyDescent="0.2">
      <c r="A49" s="18" t="s">
        <v>59</v>
      </c>
      <c r="B49" s="10">
        <v>792907</v>
      </c>
      <c r="C49" s="11"/>
      <c r="D49" s="12">
        <f t="shared" si="7"/>
        <v>792907</v>
      </c>
      <c r="E49" s="12"/>
      <c r="F49" s="12"/>
      <c r="G49" s="12"/>
      <c r="H49" s="12"/>
      <c r="I49" s="12"/>
      <c r="J49" s="12"/>
      <c r="K49" s="12"/>
      <c r="L49" s="12">
        <f t="shared" si="8"/>
        <v>0</v>
      </c>
      <c r="M49" s="13">
        <f t="shared" si="9"/>
        <v>792907</v>
      </c>
      <c r="N49" s="1"/>
      <c r="O49" s="1"/>
      <c r="P49" s="1"/>
      <c r="Q49" s="14"/>
      <c r="AA49" s="1"/>
    </row>
    <row r="50" spans="1:27" x14ac:dyDescent="0.2">
      <c r="A50" s="18" t="s">
        <v>60</v>
      </c>
      <c r="B50" s="10"/>
      <c r="C50" s="11">
        <v>2000000</v>
      </c>
      <c r="D50" s="12">
        <f t="shared" si="7"/>
        <v>2000000</v>
      </c>
      <c r="E50" s="12"/>
      <c r="F50" s="12"/>
      <c r="G50" s="12">
        <v>17315.54</v>
      </c>
      <c r="H50" s="12">
        <v>-17315.54</v>
      </c>
      <c r="I50" s="12"/>
      <c r="J50" s="12"/>
      <c r="K50" s="12"/>
      <c r="L50" s="12">
        <f t="shared" si="8"/>
        <v>0</v>
      </c>
      <c r="M50" s="13">
        <f t="shared" si="9"/>
        <v>2000000</v>
      </c>
      <c r="N50" s="1"/>
      <c r="O50" s="1"/>
      <c r="P50" s="1"/>
      <c r="Q50" s="14"/>
      <c r="AA50" s="1"/>
    </row>
    <row r="51" spans="1:27" x14ac:dyDescent="0.2">
      <c r="A51" s="19" t="s">
        <v>61</v>
      </c>
      <c r="B51" s="10">
        <v>3420000</v>
      </c>
      <c r="C51" s="11"/>
      <c r="D51" s="12">
        <f t="shared" si="7"/>
        <v>3420000</v>
      </c>
      <c r="E51" s="12"/>
      <c r="F51" s="12">
        <v>570000</v>
      </c>
      <c r="G51" s="12">
        <v>570000</v>
      </c>
      <c r="H51" s="12">
        <v>2215912</v>
      </c>
      <c r="I51" s="12">
        <v>14000000</v>
      </c>
      <c r="J51" s="12">
        <v>7000000</v>
      </c>
      <c r="K51" s="12"/>
      <c r="L51" s="12">
        <f t="shared" si="8"/>
        <v>24355912</v>
      </c>
      <c r="M51" s="13">
        <f t="shared" si="9"/>
        <v>-20935912</v>
      </c>
      <c r="N51" s="1"/>
      <c r="O51" s="1"/>
      <c r="P51" s="1"/>
      <c r="Q51" s="14"/>
      <c r="AA51" s="1"/>
    </row>
    <row r="52" spans="1:27" x14ac:dyDescent="0.2">
      <c r="A52" s="18" t="s">
        <v>62</v>
      </c>
      <c r="B52" s="10">
        <v>84000000</v>
      </c>
      <c r="C52" s="11"/>
      <c r="D52" s="12">
        <f t="shared" si="7"/>
        <v>84000000</v>
      </c>
      <c r="E52" s="12"/>
      <c r="F52" s="12">
        <v>7000000</v>
      </c>
      <c r="G52" s="12">
        <v>7000000</v>
      </c>
      <c r="H52" s="12"/>
      <c r="I52" s="12"/>
      <c r="J52" s="12"/>
      <c r="K52" s="12"/>
      <c r="L52" s="12">
        <f t="shared" si="8"/>
        <v>14000000</v>
      </c>
      <c r="M52" s="13">
        <f t="shared" si="9"/>
        <v>70000000</v>
      </c>
      <c r="N52" s="1"/>
      <c r="O52" s="1"/>
      <c r="P52" s="1"/>
      <c r="Q52" s="14"/>
      <c r="AA52" s="1"/>
    </row>
    <row r="53" spans="1:27" x14ac:dyDescent="0.2">
      <c r="A53" s="20" t="s">
        <v>63</v>
      </c>
      <c r="B53" s="10">
        <v>8300002</v>
      </c>
      <c r="C53" s="11"/>
      <c r="D53" s="12">
        <f t="shared" si="7"/>
        <v>8300002</v>
      </c>
      <c r="E53" s="12">
        <v>2295002.0299999998</v>
      </c>
      <c r="F53" s="12"/>
      <c r="G53" s="12"/>
      <c r="H53" s="12"/>
      <c r="I53" s="12">
        <v>981424.96</v>
      </c>
      <c r="J53" s="12">
        <v>195000</v>
      </c>
      <c r="K53" s="12"/>
      <c r="L53" s="12">
        <f t="shared" si="8"/>
        <v>3471426.9899999998</v>
      </c>
      <c r="M53" s="13">
        <f t="shared" si="9"/>
        <v>4828575.01</v>
      </c>
      <c r="N53" s="1"/>
      <c r="O53" s="1"/>
      <c r="P53" s="1"/>
      <c r="Q53" s="14"/>
      <c r="AA53" s="1"/>
    </row>
    <row r="54" spans="1:27" x14ac:dyDescent="0.2">
      <c r="A54" s="20" t="s">
        <v>64</v>
      </c>
      <c r="B54" s="10">
        <v>346420</v>
      </c>
      <c r="C54" s="11"/>
      <c r="D54" s="12">
        <f t="shared" si="7"/>
        <v>346420</v>
      </c>
      <c r="E54" s="12"/>
      <c r="F54" s="12">
        <v>224800</v>
      </c>
      <c r="G54" s="12">
        <v>-224800</v>
      </c>
      <c r="H54" s="12"/>
      <c r="I54" s="12"/>
      <c r="J54" s="12"/>
      <c r="K54" s="12"/>
      <c r="L54" s="12">
        <f t="shared" si="8"/>
        <v>0</v>
      </c>
      <c r="M54" s="13">
        <f t="shared" si="9"/>
        <v>346420</v>
      </c>
      <c r="N54" s="1"/>
      <c r="O54" s="1"/>
      <c r="P54" s="1"/>
      <c r="Q54" s="14"/>
      <c r="AA54" s="1"/>
    </row>
    <row r="55" spans="1:27" x14ac:dyDescent="0.2">
      <c r="A55" s="20" t="s">
        <v>65</v>
      </c>
      <c r="B55" s="10">
        <v>2100000</v>
      </c>
      <c r="C55" s="11">
        <v>-700000</v>
      </c>
      <c r="D55" s="12">
        <f t="shared" si="7"/>
        <v>1400000</v>
      </c>
      <c r="E55" s="12"/>
      <c r="F55" s="12"/>
      <c r="G55" s="12"/>
      <c r="H55" s="12"/>
      <c r="I55" s="12"/>
      <c r="J55" s="12"/>
      <c r="K55" s="12"/>
      <c r="L55" s="12">
        <f t="shared" si="8"/>
        <v>0</v>
      </c>
      <c r="M55" s="13">
        <f t="shared" si="9"/>
        <v>1400000</v>
      </c>
      <c r="N55" s="1"/>
      <c r="O55" s="1"/>
      <c r="P55" s="1"/>
      <c r="Q55" s="14"/>
      <c r="AA55" s="1"/>
    </row>
    <row r="56" spans="1:27" x14ac:dyDescent="0.2">
      <c r="A56" s="20" t="s">
        <v>66</v>
      </c>
      <c r="B56" s="10">
        <v>333375</v>
      </c>
      <c r="C56" s="11"/>
      <c r="D56" s="12">
        <f t="shared" si="7"/>
        <v>333375</v>
      </c>
      <c r="E56" s="12"/>
      <c r="F56" s="12">
        <v>1148455.05</v>
      </c>
      <c r="G56" s="12"/>
      <c r="H56" s="12"/>
      <c r="I56" s="12"/>
      <c r="J56" s="12"/>
      <c r="K56" s="12"/>
      <c r="L56" s="12">
        <f t="shared" si="8"/>
        <v>1148455.05</v>
      </c>
      <c r="M56" s="13">
        <f t="shared" si="9"/>
        <v>-815080.05</v>
      </c>
      <c r="N56" s="1"/>
      <c r="O56" s="1"/>
      <c r="P56" s="1"/>
      <c r="Q56" s="14"/>
      <c r="AA56" s="1"/>
    </row>
    <row r="57" spans="1:27" x14ac:dyDescent="0.2">
      <c r="A57" s="20" t="s">
        <v>67</v>
      </c>
      <c r="B57" s="10">
        <v>1250000</v>
      </c>
      <c r="C57" s="11">
        <v>-250000</v>
      </c>
      <c r="D57" s="12">
        <f t="shared" si="7"/>
        <v>1000000</v>
      </c>
      <c r="E57" s="12"/>
      <c r="F57" s="12">
        <v>1227991.1299999999</v>
      </c>
      <c r="G57" s="12">
        <v>-335626.11</v>
      </c>
      <c r="H57" s="12">
        <v>97831</v>
      </c>
      <c r="I57" s="12">
        <v>93149.2</v>
      </c>
      <c r="J57" s="12"/>
      <c r="K57" s="12"/>
      <c r="L57" s="12">
        <f t="shared" si="8"/>
        <v>1083345.22</v>
      </c>
      <c r="M57" s="13">
        <f t="shared" si="9"/>
        <v>-83345.219999999972</v>
      </c>
      <c r="N57" s="1"/>
      <c r="O57" s="1"/>
      <c r="P57" s="1"/>
      <c r="Q57" s="14"/>
      <c r="AA57" s="1"/>
    </row>
    <row r="58" spans="1:27" x14ac:dyDescent="0.2">
      <c r="A58" s="20" t="s">
        <v>68</v>
      </c>
      <c r="B58" s="10"/>
      <c r="C58" s="11">
        <v>700000</v>
      </c>
      <c r="D58" s="12">
        <f t="shared" si="7"/>
        <v>700000</v>
      </c>
      <c r="E58" s="12"/>
      <c r="F58" s="12"/>
      <c r="G58" s="12"/>
      <c r="H58" s="12"/>
      <c r="I58" s="12">
        <v>4720</v>
      </c>
      <c r="J58" s="12"/>
      <c r="K58" s="12"/>
      <c r="L58" s="12">
        <f t="shared" si="8"/>
        <v>4720</v>
      </c>
      <c r="M58" s="13">
        <f t="shared" si="9"/>
        <v>695280</v>
      </c>
      <c r="N58" s="1"/>
      <c r="O58" s="1"/>
      <c r="P58" s="1"/>
      <c r="Q58" s="14"/>
      <c r="AA58" s="1"/>
    </row>
    <row r="59" spans="1:27" x14ac:dyDescent="0.2">
      <c r="A59" s="20" t="s">
        <v>69</v>
      </c>
      <c r="B59" s="10">
        <v>1000001</v>
      </c>
      <c r="C59" s="11"/>
      <c r="D59" s="12">
        <f t="shared" si="7"/>
        <v>1000001</v>
      </c>
      <c r="E59" s="12"/>
      <c r="F59" s="12"/>
      <c r="G59" s="12"/>
      <c r="H59" s="12"/>
      <c r="I59" s="12"/>
      <c r="J59" s="12"/>
      <c r="K59" s="12"/>
      <c r="L59" s="12">
        <f t="shared" si="8"/>
        <v>0</v>
      </c>
      <c r="M59" s="13">
        <f t="shared" si="9"/>
        <v>1000001</v>
      </c>
      <c r="N59" s="1"/>
      <c r="O59" s="1"/>
      <c r="P59" s="1"/>
      <c r="Q59" s="14"/>
      <c r="AA59" s="1"/>
    </row>
    <row r="60" spans="1:27" x14ac:dyDescent="0.2">
      <c r="A60" s="20" t="s">
        <v>70</v>
      </c>
      <c r="B60" s="10">
        <v>70000</v>
      </c>
      <c r="C60" s="11"/>
      <c r="D60" s="12">
        <f t="shared" si="7"/>
        <v>70000</v>
      </c>
      <c r="E60" s="12"/>
      <c r="F60" s="12"/>
      <c r="G60" s="12"/>
      <c r="H60" s="12"/>
      <c r="I60" s="12"/>
      <c r="J60" s="12"/>
      <c r="K60" s="12"/>
      <c r="L60" s="12">
        <f t="shared" si="8"/>
        <v>0</v>
      </c>
      <c r="M60" s="13">
        <f t="shared" si="9"/>
        <v>70000</v>
      </c>
      <c r="N60" s="1"/>
      <c r="O60" s="1"/>
      <c r="P60" s="1"/>
      <c r="Q60" s="14"/>
      <c r="AA60" s="1"/>
    </row>
    <row r="61" spans="1:27" x14ac:dyDescent="0.2">
      <c r="A61" s="20" t="s">
        <v>71</v>
      </c>
      <c r="B61" s="10">
        <v>10254240</v>
      </c>
      <c r="C61" s="11">
        <v>-3500000</v>
      </c>
      <c r="D61" s="12">
        <f t="shared" si="7"/>
        <v>6754240</v>
      </c>
      <c r="E61" s="12"/>
      <c r="F61" s="12">
        <v>1721268.44</v>
      </c>
      <c r="G61" s="12">
        <v>601107.03</v>
      </c>
      <c r="H61" s="12">
        <v>200000</v>
      </c>
      <c r="I61" s="12">
        <v>299715.11</v>
      </c>
      <c r="J61" s="12"/>
      <c r="K61" s="12"/>
      <c r="L61" s="12">
        <f t="shared" si="8"/>
        <v>2822090.5799999996</v>
      </c>
      <c r="M61" s="13">
        <f t="shared" si="9"/>
        <v>3932149.4200000004</v>
      </c>
      <c r="N61" s="1"/>
      <c r="O61" s="1"/>
      <c r="P61" s="1"/>
      <c r="Q61" s="14"/>
      <c r="AA61" s="1"/>
    </row>
    <row r="62" spans="1:27" x14ac:dyDescent="0.2">
      <c r="A62" s="20" t="s">
        <v>72</v>
      </c>
      <c r="B62" s="10">
        <v>100000</v>
      </c>
      <c r="C62" s="11"/>
      <c r="D62" s="12">
        <f t="shared" si="7"/>
        <v>100000</v>
      </c>
      <c r="E62" s="12"/>
      <c r="F62" s="12"/>
      <c r="G62" s="12">
        <v>1290118.53</v>
      </c>
      <c r="H62" s="12"/>
      <c r="I62" s="12"/>
      <c r="J62" s="12">
        <v>680476.5</v>
      </c>
      <c r="K62" s="12"/>
      <c r="L62" s="12">
        <f t="shared" si="8"/>
        <v>1970595.03</v>
      </c>
      <c r="M62" s="13">
        <f t="shared" si="9"/>
        <v>-1870595.03</v>
      </c>
      <c r="N62" s="1"/>
      <c r="O62" s="1"/>
      <c r="P62" s="1"/>
      <c r="Q62" s="14"/>
      <c r="AA62" s="1"/>
    </row>
    <row r="63" spans="1:27" x14ac:dyDescent="0.2">
      <c r="A63" s="20" t="s">
        <v>73</v>
      </c>
      <c r="B63" s="10">
        <v>1</v>
      </c>
      <c r="C63" s="16"/>
      <c r="D63" s="12">
        <f t="shared" si="7"/>
        <v>1</v>
      </c>
      <c r="E63" s="12"/>
      <c r="F63" s="12"/>
      <c r="G63" s="12"/>
      <c r="H63" s="12"/>
      <c r="I63" s="12"/>
      <c r="J63" s="12"/>
      <c r="K63" s="12"/>
      <c r="L63" s="12">
        <f t="shared" si="8"/>
        <v>0</v>
      </c>
      <c r="M63" s="13">
        <f t="shared" si="9"/>
        <v>1</v>
      </c>
      <c r="N63" s="1"/>
      <c r="O63" s="1"/>
      <c r="P63" s="1"/>
      <c r="Q63" s="14"/>
      <c r="AA63" s="1"/>
    </row>
    <row r="64" spans="1:27" x14ac:dyDescent="0.2">
      <c r="A64" s="20" t="s">
        <v>74</v>
      </c>
      <c r="B64" s="10">
        <v>9164000</v>
      </c>
      <c r="C64" s="16">
        <v>-1800000</v>
      </c>
      <c r="D64" s="12">
        <f t="shared" si="7"/>
        <v>7364000</v>
      </c>
      <c r="E64" s="12"/>
      <c r="F64" s="12"/>
      <c r="G64" s="12"/>
      <c r="H64" s="12"/>
      <c r="I64" s="12"/>
      <c r="J64" s="12"/>
      <c r="K64" s="12"/>
      <c r="L64" s="12">
        <f t="shared" si="8"/>
        <v>0</v>
      </c>
      <c r="M64" s="13">
        <f t="shared" si="9"/>
        <v>7364000</v>
      </c>
      <c r="N64" s="1"/>
      <c r="O64" s="1"/>
      <c r="P64" s="1"/>
      <c r="Q64" s="14"/>
      <c r="AA64" s="1"/>
    </row>
    <row r="65" spans="1:27" x14ac:dyDescent="0.2">
      <c r="A65" s="20" t="s">
        <v>75</v>
      </c>
      <c r="B65" s="10">
        <v>681000</v>
      </c>
      <c r="C65" s="16">
        <v>9300000</v>
      </c>
      <c r="D65" s="12">
        <f t="shared" si="7"/>
        <v>9981000</v>
      </c>
      <c r="E65" s="12"/>
      <c r="F65" s="12"/>
      <c r="G65" s="12">
        <v>4000000</v>
      </c>
      <c r="H65" s="12"/>
      <c r="I65" s="12">
        <v>4371209.8</v>
      </c>
      <c r="J65" s="12">
        <v>2403849.8199999998</v>
      </c>
      <c r="K65" s="12">
        <v>1779558</v>
      </c>
      <c r="L65" s="12">
        <f t="shared" si="8"/>
        <v>12554617.619999999</v>
      </c>
      <c r="M65" s="13">
        <f t="shared" si="9"/>
        <v>-2573617.6199999992</v>
      </c>
      <c r="N65" s="1"/>
      <c r="O65" s="1"/>
      <c r="P65" s="1"/>
      <c r="Q65" s="14"/>
      <c r="AA65" s="1"/>
    </row>
    <row r="66" spans="1:27" x14ac:dyDescent="0.2">
      <c r="A66" s="20" t="s">
        <v>76</v>
      </c>
      <c r="B66" s="10"/>
      <c r="C66" s="16">
        <v>3700000</v>
      </c>
      <c r="D66" s="12">
        <f t="shared" si="7"/>
        <v>3700000</v>
      </c>
      <c r="E66" s="12"/>
      <c r="F66" s="12"/>
      <c r="G66" s="12">
        <v>2313390</v>
      </c>
      <c r="H66" s="12"/>
      <c r="I66" s="12">
        <v>93220</v>
      </c>
      <c r="J66" s="12"/>
      <c r="K66" s="12"/>
      <c r="L66" s="12">
        <f t="shared" si="8"/>
        <v>2406610</v>
      </c>
      <c r="M66" s="13">
        <f t="shared" si="9"/>
        <v>1293390</v>
      </c>
      <c r="N66" s="1"/>
      <c r="O66" s="1"/>
      <c r="P66" s="1"/>
      <c r="Q66" s="14"/>
      <c r="AA66" s="1"/>
    </row>
    <row r="67" spans="1:27" x14ac:dyDescent="0.2">
      <c r="A67" s="20" t="s">
        <v>77</v>
      </c>
      <c r="B67" s="10">
        <v>3000000</v>
      </c>
      <c r="C67" s="16"/>
      <c r="D67" s="12">
        <f t="shared" si="7"/>
        <v>3000000</v>
      </c>
      <c r="E67" s="12"/>
      <c r="F67" s="12"/>
      <c r="G67" s="12"/>
      <c r="H67" s="12"/>
      <c r="I67" s="12"/>
      <c r="J67" s="12"/>
      <c r="K67" s="12"/>
      <c r="L67" s="12">
        <f t="shared" si="8"/>
        <v>0</v>
      </c>
      <c r="M67" s="13">
        <f t="shared" si="9"/>
        <v>3000000</v>
      </c>
      <c r="N67" s="1"/>
      <c r="O67" s="1"/>
      <c r="P67" s="1"/>
      <c r="Q67" s="14"/>
      <c r="AA67" s="1"/>
    </row>
    <row r="68" spans="1:27" x14ac:dyDescent="0.2">
      <c r="A68" s="20" t="s">
        <v>78</v>
      </c>
      <c r="B68" s="10"/>
      <c r="C68" s="16">
        <v>1200000</v>
      </c>
      <c r="D68" s="12">
        <f t="shared" si="7"/>
        <v>1200000</v>
      </c>
      <c r="E68" s="12"/>
      <c r="F68" s="12"/>
      <c r="G68" s="12"/>
      <c r="H68" s="12">
        <v>1271789.6100000001</v>
      </c>
      <c r="I68" s="12"/>
      <c r="J68" s="12"/>
      <c r="K68" s="12"/>
      <c r="L68" s="12">
        <f t="shared" si="8"/>
        <v>1271789.6100000001</v>
      </c>
      <c r="M68" s="13">
        <f t="shared" si="9"/>
        <v>-71789.610000000102</v>
      </c>
      <c r="N68" s="1"/>
      <c r="O68" s="1"/>
      <c r="P68" s="1"/>
      <c r="Q68" s="14"/>
      <c r="AA68" s="1"/>
    </row>
    <row r="69" spans="1:27" x14ac:dyDescent="0.2">
      <c r="A69" s="18" t="s">
        <v>79</v>
      </c>
      <c r="B69" s="10">
        <v>262</v>
      </c>
      <c r="C69" s="21"/>
      <c r="D69" s="12">
        <f t="shared" si="7"/>
        <v>262</v>
      </c>
      <c r="E69" s="12"/>
      <c r="F69" s="12"/>
      <c r="G69" s="12">
        <v>225000</v>
      </c>
      <c r="H69" s="12"/>
      <c r="I69" s="12"/>
      <c r="J69" s="12"/>
      <c r="K69" s="12">
        <v>225000</v>
      </c>
      <c r="L69" s="12">
        <f t="shared" si="8"/>
        <v>450000</v>
      </c>
      <c r="M69" s="13">
        <f t="shared" si="9"/>
        <v>-449738</v>
      </c>
      <c r="N69" s="1"/>
      <c r="O69" s="1"/>
      <c r="P69" s="1"/>
      <c r="Q69" s="14"/>
      <c r="AA69" s="1"/>
    </row>
    <row r="70" spans="1:27" ht="13.5" thickBot="1" x14ac:dyDescent="0.25">
      <c r="A70" s="22" t="s">
        <v>80</v>
      </c>
      <c r="B70" s="10">
        <v>1</v>
      </c>
      <c r="C70" s="11"/>
      <c r="D70" s="12">
        <f t="shared" si="7"/>
        <v>1</v>
      </c>
      <c r="E70" s="12"/>
      <c r="F70" s="12"/>
      <c r="G70" s="12"/>
      <c r="H70" s="12"/>
      <c r="I70" s="12"/>
      <c r="J70" s="12"/>
      <c r="K70" s="12"/>
      <c r="L70" s="12">
        <f t="shared" si="8"/>
        <v>0</v>
      </c>
      <c r="M70" s="13">
        <f t="shared" si="9"/>
        <v>1</v>
      </c>
      <c r="N70" s="1"/>
      <c r="O70" s="1"/>
      <c r="P70" s="1"/>
      <c r="Q70" s="14"/>
      <c r="AA70" s="1"/>
    </row>
    <row r="71" spans="1:27" ht="15" thickBot="1" x14ac:dyDescent="0.25">
      <c r="A71" s="15" t="s">
        <v>81</v>
      </c>
      <c r="B71" s="3">
        <f t="shared" ref="B71:M71" si="10">SUM(B72:B113)</f>
        <v>356528804</v>
      </c>
      <c r="C71" s="6">
        <f t="shared" si="10"/>
        <v>-14900000</v>
      </c>
      <c r="D71" s="3">
        <f t="shared" si="10"/>
        <v>341628804</v>
      </c>
      <c r="E71" s="3">
        <f t="shared" si="10"/>
        <v>0</v>
      </c>
      <c r="F71" s="3">
        <f t="shared" si="10"/>
        <v>38652788.710000001</v>
      </c>
      <c r="G71" s="3">
        <f t="shared" si="10"/>
        <v>22103351.270000007</v>
      </c>
      <c r="H71" s="3">
        <f t="shared" si="10"/>
        <v>5645412.8200000003</v>
      </c>
      <c r="I71" s="3">
        <f t="shared" si="10"/>
        <v>21729063.080000002</v>
      </c>
      <c r="J71" s="3">
        <f t="shared" si="10"/>
        <v>3646886.8699999996</v>
      </c>
      <c r="K71" s="3">
        <f t="shared" si="10"/>
        <v>23701208.98</v>
      </c>
      <c r="L71" s="3">
        <f t="shared" si="10"/>
        <v>115478711.73000003</v>
      </c>
      <c r="M71" s="7">
        <f t="shared" si="10"/>
        <v>226150092.27000001</v>
      </c>
      <c r="N71" s="1"/>
      <c r="O71" s="1"/>
      <c r="P71" s="1"/>
      <c r="Q71" s="14"/>
      <c r="AA71" s="1"/>
    </row>
    <row r="72" spans="1:27" x14ac:dyDescent="0.2">
      <c r="A72" s="17" t="s">
        <v>82</v>
      </c>
      <c r="B72" s="10">
        <v>23620330</v>
      </c>
      <c r="C72" s="11">
        <v>4500000</v>
      </c>
      <c r="D72" s="12">
        <f t="shared" ref="D72:D113" si="11">+B72+C72</f>
        <v>28120330</v>
      </c>
      <c r="E72" s="12"/>
      <c r="F72" s="12">
        <v>5280367.84</v>
      </c>
      <c r="G72" s="12">
        <v>2020325.84</v>
      </c>
      <c r="H72" s="12">
        <v>2479699.46</v>
      </c>
      <c r="I72" s="12">
        <v>4697613.95</v>
      </c>
      <c r="J72" s="12">
        <v>2765378.18</v>
      </c>
      <c r="K72" s="12">
        <v>871678.98</v>
      </c>
      <c r="L72" s="12">
        <f t="shared" ref="L72:L113" si="12">SUM(E72:K72)</f>
        <v>18115064.25</v>
      </c>
      <c r="M72" s="13">
        <f t="shared" ref="M72:M113" si="13">+D72-L72</f>
        <v>10005265.75</v>
      </c>
      <c r="N72" s="1"/>
      <c r="O72" s="1"/>
      <c r="P72" s="1"/>
      <c r="Q72" s="14"/>
      <c r="AA72" s="1"/>
    </row>
    <row r="73" spans="1:27" x14ac:dyDescent="0.2">
      <c r="A73" s="17" t="s">
        <v>83</v>
      </c>
      <c r="B73" s="10">
        <v>500000</v>
      </c>
      <c r="C73" s="11"/>
      <c r="D73" s="12">
        <f t="shared" si="11"/>
        <v>500000</v>
      </c>
      <c r="E73" s="12"/>
      <c r="F73" s="12"/>
      <c r="G73" s="12"/>
      <c r="H73" s="12"/>
      <c r="I73" s="12"/>
      <c r="J73" s="12"/>
      <c r="K73" s="12"/>
      <c r="L73" s="12">
        <f t="shared" si="12"/>
        <v>0</v>
      </c>
      <c r="M73" s="13">
        <f t="shared" si="13"/>
        <v>500000</v>
      </c>
      <c r="N73" s="1"/>
      <c r="O73" s="1"/>
      <c r="P73" s="1"/>
      <c r="Q73" s="14"/>
      <c r="AA73" s="1"/>
    </row>
    <row r="74" spans="1:27" x14ac:dyDescent="0.2">
      <c r="A74" s="17" t="s">
        <v>84</v>
      </c>
      <c r="B74" s="10">
        <v>20900000</v>
      </c>
      <c r="C74" s="11"/>
      <c r="D74" s="12">
        <f t="shared" si="11"/>
        <v>20900000</v>
      </c>
      <c r="E74" s="12"/>
      <c r="F74" s="12"/>
      <c r="G74" s="12"/>
      <c r="H74" s="12"/>
      <c r="I74" s="12"/>
      <c r="J74" s="12"/>
      <c r="K74" s="12">
        <v>1952200</v>
      </c>
      <c r="L74" s="12">
        <f t="shared" si="12"/>
        <v>1952200</v>
      </c>
      <c r="M74" s="13">
        <f t="shared" si="13"/>
        <v>18947800</v>
      </c>
      <c r="N74" s="1"/>
      <c r="O74" s="1"/>
      <c r="P74" s="1"/>
      <c r="Q74" s="14"/>
      <c r="AA74" s="1"/>
    </row>
    <row r="75" spans="1:27" x14ac:dyDescent="0.2">
      <c r="A75" s="17" t="s">
        <v>85</v>
      </c>
      <c r="B75" s="10">
        <v>78334825</v>
      </c>
      <c r="C75" s="11">
        <v>-12000000</v>
      </c>
      <c r="D75" s="12">
        <f t="shared" si="11"/>
        <v>66334825</v>
      </c>
      <c r="E75" s="12"/>
      <c r="F75" s="12">
        <v>18917422</v>
      </c>
      <c r="G75" s="12">
        <v>6865000</v>
      </c>
      <c r="H75" s="12"/>
      <c r="I75" s="12">
        <v>2899000</v>
      </c>
      <c r="J75" s="12">
        <v>1033180</v>
      </c>
      <c r="K75" s="12">
        <v>5225080</v>
      </c>
      <c r="L75" s="12">
        <f t="shared" si="12"/>
        <v>34939682</v>
      </c>
      <c r="M75" s="13">
        <f t="shared" si="13"/>
        <v>31395143</v>
      </c>
      <c r="N75" s="1"/>
      <c r="O75" s="1"/>
      <c r="P75" s="1"/>
      <c r="Q75" s="14"/>
      <c r="AA75" s="1"/>
    </row>
    <row r="76" spans="1:27" x14ac:dyDescent="0.2">
      <c r="A76" s="17" t="s">
        <v>86</v>
      </c>
      <c r="B76" s="10">
        <v>7454736</v>
      </c>
      <c r="C76" s="11"/>
      <c r="D76" s="12">
        <f t="shared" si="11"/>
        <v>7454736</v>
      </c>
      <c r="E76" s="12"/>
      <c r="F76" s="12"/>
      <c r="G76" s="12"/>
      <c r="H76" s="12"/>
      <c r="I76" s="12"/>
      <c r="J76" s="12"/>
      <c r="K76" s="12"/>
      <c r="L76" s="12">
        <f t="shared" si="12"/>
        <v>0</v>
      </c>
      <c r="M76" s="13">
        <f t="shared" si="13"/>
        <v>7454736</v>
      </c>
      <c r="N76" s="1"/>
      <c r="O76" s="1"/>
      <c r="P76" s="1"/>
      <c r="Q76" s="14"/>
      <c r="AA76" s="1"/>
    </row>
    <row r="77" spans="1:27" x14ac:dyDescent="0.2">
      <c r="A77" s="17" t="s">
        <v>87</v>
      </c>
      <c r="B77" s="10">
        <v>600000</v>
      </c>
      <c r="C77" s="11"/>
      <c r="D77" s="12">
        <f t="shared" si="11"/>
        <v>600000</v>
      </c>
      <c r="E77" s="12"/>
      <c r="F77" s="12">
        <v>39782.17</v>
      </c>
      <c r="G77" s="12"/>
      <c r="H77" s="12"/>
      <c r="I77" s="12">
        <v>181928.86</v>
      </c>
      <c r="J77" s="12"/>
      <c r="K77" s="12"/>
      <c r="L77" s="12">
        <f t="shared" si="12"/>
        <v>221711.02999999997</v>
      </c>
      <c r="M77" s="13">
        <f t="shared" si="13"/>
        <v>378288.97000000003</v>
      </c>
      <c r="N77" s="1"/>
      <c r="O77" s="1"/>
      <c r="P77" s="1"/>
      <c r="Q77" s="14"/>
      <c r="AA77" s="1"/>
    </row>
    <row r="78" spans="1:27" x14ac:dyDescent="0.2">
      <c r="A78" s="17" t="s">
        <v>88</v>
      </c>
      <c r="B78" s="10"/>
      <c r="C78" s="11">
        <v>100000</v>
      </c>
      <c r="D78" s="12">
        <f t="shared" si="11"/>
        <v>100000</v>
      </c>
      <c r="E78" s="12"/>
      <c r="F78" s="12"/>
      <c r="G78" s="12">
        <v>3375</v>
      </c>
      <c r="H78" s="12"/>
      <c r="I78" s="12"/>
      <c r="J78" s="12"/>
      <c r="K78" s="12"/>
      <c r="L78" s="12">
        <f t="shared" si="12"/>
        <v>3375</v>
      </c>
      <c r="M78" s="13">
        <f t="shared" si="13"/>
        <v>96625</v>
      </c>
      <c r="N78" s="1"/>
      <c r="O78" s="1"/>
      <c r="P78" s="1"/>
      <c r="Q78" s="14"/>
      <c r="AA78" s="1"/>
    </row>
    <row r="79" spans="1:27" x14ac:dyDescent="0.2">
      <c r="A79" s="17" t="s">
        <v>89</v>
      </c>
      <c r="B79" s="10">
        <v>1537500</v>
      </c>
      <c r="C79" s="11"/>
      <c r="D79" s="12">
        <f t="shared" si="11"/>
        <v>1537500</v>
      </c>
      <c r="E79" s="12"/>
      <c r="F79" s="12"/>
      <c r="G79" s="12"/>
      <c r="H79" s="12"/>
      <c r="I79" s="12"/>
      <c r="J79" s="12"/>
      <c r="K79" s="12"/>
      <c r="L79" s="12">
        <f t="shared" si="12"/>
        <v>0</v>
      </c>
      <c r="M79" s="13">
        <f t="shared" si="13"/>
        <v>1537500</v>
      </c>
      <c r="N79" s="1"/>
      <c r="O79" s="1"/>
      <c r="P79" s="1"/>
      <c r="Q79" s="14"/>
      <c r="AA79" s="1"/>
    </row>
    <row r="80" spans="1:27" x14ac:dyDescent="0.2">
      <c r="A80" s="23" t="s">
        <v>90</v>
      </c>
      <c r="B80" s="10">
        <v>2300000</v>
      </c>
      <c r="C80" s="11"/>
      <c r="D80" s="12">
        <f t="shared" si="11"/>
        <v>2300000</v>
      </c>
      <c r="E80" s="12"/>
      <c r="F80" s="12">
        <v>1155621.5</v>
      </c>
      <c r="G80" s="12">
        <v>18200.34</v>
      </c>
      <c r="H80" s="12"/>
      <c r="I80" s="12"/>
      <c r="J80" s="12"/>
      <c r="K80" s="12"/>
      <c r="L80" s="12">
        <f t="shared" si="12"/>
        <v>1173821.8400000001</v>
      </c>
      <c r="M80" s="13">
        <f t="shared" si="13"/>
        <v>1126178.1599999999</v>
      </c>
      <c r="N80" s="1"/>
      <c r="O80" s="1"/>
      <c r="P80" s="1"/>
      <c r="Q80" s="14"/>
      <c r="AA80" s="1"/>
    </row>
    <row r="81" spans="1:27" x14ac:dyDescent="0.2">
      <c r="A81" s="23" t="s">
        <v>91</v>
      </c>
      <c r="B81" s="10">
        <v>5147217</v>
      </c>
      <c r="C81" s="11"/>
      <c r="D81" s="12">
        <f t="shared" si="11"/>
        <v>5147217</v>
      </c>
      <c r="E81" s="12"/>
      <c r="F81" s="12">
        <v>119054.33</v>
      </c>
      <c r="G81" s="12">
        <v>576263.80000000005</v>
      </c>
      <c r="H81" s="12"/>
      <c r="I81" s="12">
        <v>35999.68</v>
      </c>
      <c r="J81" s="12"/>
      <c r="K81" s="12"/>
      <c r="L81" s="12">
        <f t="shared" si="12"/>
        <v>731317.81</v>
      </c>
      <c r="M81" s="13">
        <f t="shared" si="13"/>
        <v>4415899.1899999995</v>
      </c>
      <c r="N81" s="1"/>
      <c r="O81" s="1"/>
      <c r="P81" s="1"/>
      <c r="Q81" s="14"/>
      <c r="AA81" s="1"/>
    </row>
    <row r="82" spans="1:27" x14ac:dyDescent="0.2">
      <c r="A82" s="24" t="s">
        <v>92</v>
      </c>
      <c r="B82" s="10">
        <v>1100000</v>
      </c>
      <c r="C82" s="11"/>
      <c r="D82" s="12">
        <f t="shared" si="11"/>
        <v>1100000</v>
      </c>
      <c r="E82" s="12"/>
      <c r="F82" s="12">
        <v>278421</v>
      </c>
      <c r="G82" s="12">
        <v>129985.89</v>
      </c>
      <c r="H82" s="12"/>
      <c r="I82" s="12"/>
      <c r="J82" s="12"/>
      <c r="K82" s="12"/>
      <c r="L82" s="12">
        <f t="shared" si="12"/>
        <v>408406.89</v>
      </c>
      <c r="M82" s="13">
        <f t="shared" si="13"/>
        <v>691593.11</v>
      </c>
      <c r="N82" s="1"/>
      <c r="O82" s="1"/>
      <c r="P82" s="1"/>
      <c r="Q82" s="14"/>
      <c r="AA82" s="1"/>
    </row>
    <row r="83" spans="1:27" x14ac:dyDescent="0.2">
      <c r="A83" s="24" t="s">
        <v>93</v>
      </c>
      <c r="B83" s="10">
        <v>725212</v>
      </c>
      <c r="C83" s="16"/>
      <c r="D83" s="12">
        <f t="shared" si="11"/>
        <v>725212</v>
      </c>
      <c r="E83" s="12"/>
      <c r="F83" s="12"/>
      <c r="G83" s="12">
        <v>29494.04</v>
      </c>
      <c r="H83" s="12"/>
      <c r="I83" s="12"/>
      <c r="J83" s="12"/>
      <c r="K83" s="12"/>
      <c r="L83" s="12">
        <f t="shared" si="12"/>
        <v>29494.04</v>
      </c>
      <c r="M83" s="13">
        <f t="shared" si="13"/>
        <v>695717.96</v>
      </c>
      <c r="N83" s="1"/>
      <c r="O83" s="1"/>
      <c r="P83" s="1"/>
      <c r="Q83" s="14"/>
      <c r="AA83" s="1"/>
    </row>
    <row r="84" spans="1:27" x14ac:dyDescent="0.2">
      <c r="A84" s="24" t="s">
        <v>94</v>
      </c>
      <c r="B84" s="10">
        <v>90000</v>
      </c>
      <c r="C84" s="16"/>
      <c r="D84" s="12">
        <f t="shared" si="11"/>
        <v>90000</v>
      </c>
      <c r="E84" s="12"/>
      <c r="F84" s="12">
        <v>15500</v>
      </c>
      <c r="G84" s="12">
        <v>287899.32</v>
      </c>
      <c r="H84" s="12"/>
      <c r="I84" s="12">
        <v>264650.40000000002</v>
      </c>
      <c r="J84" s="12"/>
      <c r="K84" s="12"/>
      <c r="L84" s="12">
        <f t="shared" si="12"/>
        <v>568049.72</v>
      </c>
      <c r="M84" s="13">
        <f t="shared" si="13"/>
        <v>-478049.72</v>
      </c>
      <c r="N84" s="1"/>
      <c r="O84" s="1"/>
      <c r="P84" s="1"/>
      <c r="Q84" s="14"/>
      <c r="AA84" s="1"/>
    </row>
    <row r="85" spans="1:27" x14ac:dyDescent="0.2">
      <c r="A85" s="24" t="s">
        <v>95</v>
      </c>
      <c r="B85" s="10">
        <v>500000</v>
      </c>
      <c r="C85" s="16"/>
      <c r="D85" s="12">
        <f t="shared" si="11"/>
        <v>500000</v>
      </c>
      <c r="E85" s="12"/>
      <c r="F85" s="12"/>
      <c r="G85" s="12">
        <v>898452</v>
      </c>
      <c r="H85" s="12">
        <v>-898452</v>
      </c>
      <c r="I85" s="12"/>
      <c r="J85" s="12"/>
      <c r="K85" s="12"/>
      <c r="L85" s="12">
        <f t="shared" si="12"/>
        <v>0</v>
      </c>
      <c r="M85" s="13">
        <f t="shared" si="13"/>
        <v>500000</v>
      </c>
      <c r="N85" s="1"/>
      <c r="O85" s="1"/>
      <c r="P85" s="1"/>
      <c r="Q85" s="14"/>
      <c r="AA85" s="1"/>
    </row>
    <row r="86" spans="1:27" x14ac:dyDescent="0.2">
      <c r="A86" s="24" t="s">
        <v>96</v>
      </c>
      <c r="B86" s="10">
        <v>13300000</v>
      </c>
      <c r="C86" s="11">
        <v>-10500000</v>
      </c>
      <c r="D86" s="12">
        <f t="shared" si="11"/>
        <v>2800000</v>
      </c>
      <c r="E86" s="12"/>
      <c r="F86" s="12">
        <v>717674.28</v>
      </c>
      <c r="G86" s="12">
        <v>290332.19</v>
      </c>
      <c r="H86" s="12"/>
      <c r="I86" s="12">
        <v>284715.34000000003</v>
      </c>
      <c r="J86" s="12"/>
      <c r="K86" s="12"/>
      <c r="L86" s="12">
        <f t="shared" si="12"/>
        <v>1292721.81</v>
      </c>
      <c r="M86" s="13">
        <f t="shared" si="13"/>
        <v>1507278.19</v>
      </c>
      <c r="N86" s="1"/>
      <c r="O86" s="1"/>
      <c r="P86" s="1"/>
      <c r="Q86" s="14"/>
      <c r="AA86" s="1"/>
    </row>
    <row r="87" spans="1:27" x14ac:dyDescent="0.2">
      <c r="A87" s="24" t="s">
        <v>97</v>
      </c>
      <c r="B87" s="10"/>
      <c r="C87" s="11">
        <v>300000</v>
      </c>
      <c r="D87" s="12">
        <f t="shared" si="11"/>
        <v>300000</v>
      </c>
      <c r="E87" s="12"/>
      <c r="F87" s="12"/>
      <c r="G87" s="12">
        <v>38188.32</v>
      </c>
      <c r="H87" s="12"/>
      <c r="I87" s="12"/>
      <c r="J87" s="12"/>
      <c r="K87" s="12"/>
      <c r="L87" s="12">
        <f t="shared" si="12"/>
        <v>38188.32</v>
      </c>
      <c r="M87" s="13">
        <f t="shared" si="13"/>
        <v>261811.68</v>
      </c>
      <c r="N87" s="1"/>
      <c r="O87" s="1"/>
      <c r="P87" s="1"/>
      <c r="Q87" s="14"/>
      <c r="AA87" s="1"/>
    </row>
    <row r="88" spans="1:27" x14ac:dyDescent="0.2">
      <c r="A88" s="24" t="s">
        <v>98</v>
      </c>
      <c r="B88" s="10">
        <v>500000</v>
      </c>
      <c r="C88" s="11">
        <v>2500000</v>
      </c>
      <c r="D88" s="12">
        <f t="shared" si="11"/>
        <v>3000000</v>
      </c>
      <c r="E88" s="12"/>
      <c r="F88" s="12">
        <v>1459893.58</v>
      </c>
      <c r="G88" s="12">
        <v>1532808.5</v>
      </c>
      <c r="H88" s="12">
        <v>898452</v>
      </c>
      <c r="I88" s="12"/>
      <c r="J88" s="12"/>
      <c r="K88" s="12"/>
      <c r="L88" s="12">
        <f t="shared" si="12"/>
        <v>3891154.08</v>
      </c>
      <c r="M88" s="13">
        <f t="shared" si="13"/>
        <v>-891154.08000000007</v>
      </c>
      <c r="N88" s="1"/>
      <c r="O88" s="1"/>
      <c r="P88" s="1"/>
      <c r="Q88" s="14"/>
      <c r="AA88" s="1"/>
    </row>
    <row r="89" spans="1:27" x14ac:dyDescent="0.2">
      <c r="A89" s="24" t="s">
        <v>99</v>
      </c>
      <c r="B89" s="10">
        <v>100000</v>
      </c>
      <c r="C89" s="11"/>
      <c r="D89" s="12">
        <f t="shared" si="11"/>
        <v>100000</v>
      </c>
      <c r="E89" s="12"/>
      <c r="F89" s="12"/>
      <c r="G89" s="12"/>
      <c r="H89" s="12">
        <v>50000</v>
      </c>
      <c r="I89" s="12"/>
      <c r="J89" s="12"/>
      <c r="K89" s="12"/>
      <c r="L89" s="12">
        <f t="shared" si="12"/>
        <v>50000</v>
      </c>
      <c r="M89" s="13">
        <f t="shared" si="13"/>
        <v>50000</v>
      </c>
      <c r="N89" s="1"/>
      <c r="O89" s="1"/>
      <c r="P89" s="1"/>
      <c r="Q89" s="14"/>
      <c r="AA89" s="1"/>
    </row>
    <row r="90" spans="1:27" x14ac:dyDescent="0.2">
      <c r="A90" s="24" t="s">
        <v>100</v>
      </c>
      <c r="B90" s="10">
        <v>82979</v>
      </c>
      <c r="C90" s="11"/>
      <c r="D90" s="12">
        <f t="shared" si="11"/>
        <v>82979</v>
      </c>
      <c r="E90" s="12"/>
      <c r="F90" s="12">
        <v>5926</v>
      </c>
      <c r="G90" s="12"/>
      <c r="H90" s="12"/>
      <c r="I90" s="12">
        <v>4670</v>
      </c>
      <c r="J90" s="12"/>
      <c r="K90" s="12"/>
      <c r="L90" s="12">
        <f t="shared" si="12"/>
        <v>10596</v>
      </c>
      <c r="M90" s="13">
        <f t="shared" si="13"/>
        <v>72383</v>
      </c>
      <c r="N90" s="1"/>
      <c r="O90" s="1"/>
      <c r="P90" s="1"/>
      <c r="Q90" s="14"/>
      <c r="AA90" s="1"/>
    </row>
    <row r="91" spans="1:27" x14ac:dyDescent="0.2">
      <c r="A91" s="24" t="s">
        <v>101</v>
      </c>
      <c r="B91" s="10">
        <v>4310000</v>
      </c>
      <c r="C91" s="11">
        <v>-3000000</v>
      </c>
      <c r="D91" s="12">
        <f t="shared" si="11"/>
        <v>1310000</v>
      </c>
      <c r="E91" s="12"/>
      <c r="F91" s="12"/>
      <c r="G91" s="12">
        <v>3799.6</v>
      </c>
      <c r="H91" s="12"/>
      <c r="I91" s="12"/>
      <c r="J91" s="12"/>
      <c r="K91" s="12"/>
      <c r="L91" s="12">
        <f t="shared" si="12"/>
        <v>3799.6</v>
      </c>
      <c r="M91" s="13">
        <f t="shared" si="13"/>
        <v>1306200.3999999999</v>
      </c>
      <c r="N91" s="1"/>
      <c r="O91" s="1"/>
      <c r="P91" s="1"/>
      <c r="Q91" s="14"/>
      <c r="AA91" s="1"/>
    </row>
    <row r="92" spans="1:27" x14ac:dyDescent="0.2">
      <c r="A92" s="24" t="s">
        <v>102</v>
      </c>
      <c r="B92" s="10"/>
      <c r="C92" s="11">
        <v>100000</v>
      </c>
      <c r="D92" s="12">
        <f t="shared" si="11"/>
        <v>100000</v>
      </c>
      <c r="E92" s="12"/>
      <c r="F92" s="12"/>
      <c r="G92" s="12">
        <v>3604.9</v>
      </c>
      <c r="H92" s="12"/>
      <c r="I92" s="12"/>
      <c r="J92" s="12"/>
      <c r="K92" s="12"/>
      <c r="L92" s="12">
        <f t="shared" si="12"/>
        <v>3604.9</v>
      </c>
      <c r="M92" s="13">
        <f t="shared" si="13"/>
        <v>96395.1</v>
      </c>
      <c r="N92" s="1"/>
      <c r="O92" s="1"/>
      <c r="P92" s="1"/>
      <c r="Q92" s="14"/>
      <c r="AA92" s="1"/>
    </row>
    <row r="93" spans="1:27" x14ac:dyDescent="0.2">
      <c r="A93" s="24" t="s">
        <v>103</v>
      </c>
      <c r="B93" s="10">
        <v>1485000</v>
      </c>
      <c r="C93" s="16"/>
      <c r="D93" s="12">
        <f t="shared" si="11"/>
        <v>1485000</v>
      </c>
      <c r="E93" s="12"/>
      <c r="F93" s="12"/>
      <c r="G93" s="12">
        <v>57212.3</v>
      </c>
      <c r="H93" s="12"/>
      <c r="I93" s="12"/>
      <c r="J93" s="12"/>
      <c r="K93" s="12"/>
      <c r="L93" s="12">
        <f t="shared" si="12"/>
        <v>57212.3</v>
      </c>
      <c r="M93" s="13">
        <f t="shared" si="13"/>
        <v>1427787.7</v>
      </c>
      <c r="N93" s="1"/>
      <c r="O93" s="1"/>
      <c r="P93" s="1"/>
      <c r="Q93" s="14"/>
      <c r="AA93" s="1"/>
    </row>
    <row r="94" spans="1:27" x14ac:dyDescent="0.2">
      <c r="A94" s="24" t="s">
        <v>104</v>
      </c>
      <c r="B94" s="10">
        <v>1800000</v>
      </c>
      <c r="C94" s="16"/>
      <c r="D94" s="12">
        <f t="shared" si="11"/>
        <v>1800000</v>
      </c>
      <c r="E94" s="12"/>
      <c r="F94" s="12">
        <v>31152</v>
      </c>
      <c r="G94" s="12">
        <v>32412.59</v>
      </c>
      <c r="H94" s="12"/>
      <c r="I94" s="12"/>
      <c r="J94" s="12"/>
      <c r="K94" s="12"/>
      <c r="L94" s="12">
        <f t="shared" si="12"/>
        <v>63564.59</v>
      </c>
      <c r="M94" s="13">
        <f t="shared" si="13"/>
        <v>1736435.41</v>
      </c>
      <c r="N94" s="1"/>
      <c r="O94" s="1"/>
      <c r="P94" s="1"/>
      <c r="Q94" s="14"/>
      <c r="AA94" s="1"/>
    </row>
    <row r="95" spans="1:27" x14ac:dyDescent="0.2">
      <c r="A95" s="24" t="s">
        <v>105</v>
      </c>
      <c r="B95" s="10">
        <v>100000</v>
      </c>
      <c r="C95" s="16"/>
      <c r="D95" s="12">
        <f t="shared" si="11"/>
        <v>100000</v>
      </c>
      <c r="E95" s="12"/>
      <c r="F95" s="12"/>
      <c r="G95" s="12">
        <v>42577.22</v>
      </c>
      <c r="H95" s="12"/>
      <c r="I95" s="12"/>
      <c r="J95" s="12"/>
      <c r="K95" s="12"/>
      <c r="L95" s="12">
        <f t="shared" si="12"/>
        <v>42577.22</v>
      </c>
      <c r="M95" s="13">
        <f t="shared" si="13"/>
        <v>57422.78</v>
      </c>
      <c r="N95" s="1"/>
      <c r="O95" s="1"/>
      <c r="P95" s="1"/>
      <c r="Q95" s="14"/>
      <c r="AA95" s="1"/>
    </row>
    <row r="96" spans="1:27" x14ac:dyDescent="0.2">
      <c r="A96" s="24" t="s">
        <v>106</v>
      </c>
      <c r="B96" s="10">
        <v>1000000</v>
      </c>
      <c r="C96" s="11"/>
      <c r="D96" s="12">
        <f t="shared" si="11"/>
        <v>1000000</v>
      </c>
      <c r="E96" s="12"/>
      <c r="F96" s="12"/>
      <c r="G96" s="12"/>
      <c r="H96" s="12"/>
      <c r="I96" s="12"/>
      <c r="J96" s="12"/>
      <c r="K96" s="12">
        <v>2040000</v>
      </c>
      <c r="L96" s="12">
        <f t="shared" si="12"/>
        <v>2040000</v>
      </c>
      <c r="M96" s="13">
        <f t="shared" si="13"/>
        <v>-1040000</v>
      </c>
      <c r="N96" s="1"/>
      <c r="O96" s="1"/>
      <c r="P96" s="1"/>
      <c r="Q96" s="14"/>
      <c r="AA96" s="1"/>
    </row>
    <row r="97" spans="1:27" x14ac:dyDescent="0.2">
      <c r="A97" s="24" t="s">
        <v>107</v>
      </c>
      <c r="B97" s="10">
        <v>3145000</v>
      </c>
      <c r="C97" s="11">
        <v>3000000</v>
      </c>
      <c r="D97" s="12">
        <f t="shared" si="11"/>
        <v>6145000</v>
      </c>
      <c r="E97" s="12"/>
      <c r="F97" s="12"/>
      <c r="G97" s="12"/>
      <c r="H97" s="12"/>
      <c r="I97" s="12"/>
      <c r="J97" s="12"/>
      <c r="K97" s="12">
        <v>3380000</v>
      </c>
      <c r="L97" s="12">
        <f t="shared" si="12"/>
        <v>3380000</v>
      </c>
      <c r="M97" s="13">
        <f t="shared" si="13"/>
        <v>2765000</v>
      </c>
      <c r="N97" s="1"/>
      <c r="O97" s="1"/>
      <c r="P97" s="1"/>
      <c r="Q97" s="14"/>
      <c r="AA97" s="1"/>
    </row>
    <row r="98" spans="1:27" x14ac:dyDescent="0.2">
      <c r="A98" s="24" t="s">
        <v>108</v>
      </c>
      <c r="B98" s="10">
        <v>300000</v>
      </c>
      <c r="C98" s="11"/>
      <c r="D98" s="12">
        <f t="shared" si="11"/>
        <v>300000</v>
      </c>
      <c r="E98" s="12"/>
      <c r="F98" s="12"/>
      <c r="G98" s="12"/>
      <c r="H98" s="12"/>
      <c r="I98" s="12"/>
      <c r="J98" s="12"/>
      <c r="K98" s="12"/>
      <c r="L98" s="12">
        <f t="shared" si="12"/>
        <v>0</v>
      </c>
      <c r="M98" s="13">
        <f t="shared" si="13"/>
        <v>300000</v>
      </c>
      <c r="N98" s="1"/>
      <c r="O98" s="1"/>
      <c r="P98" s="1"/>
      <c r="Q98" s="14"/>
      <c r="AA98" s="1"/>
    </row>
    <row r="99" spans="1:27" x14ac:dyDescent="0.2">
      <c r="A99" s="17" t="s">
        <v>109</v>
      </c>
      <c r="B99" s="10">
        <v>25139138</v>
      </c>
      <c r="C99" s="11">
        <v>13500000</v>
      </c>
      <c r="D99" s="12">
        <f t="shared" si="11"/>
        <v>38639138</v>
      </c>
      <c r="E99" s="12"/>
      <c r="F99" s="12">
        <v>2820800.31</v>
      </c>
      <c r="G99" s="12">
        <v>1373216.19</v>
      </c>
      <c r="H99" s="12">
        <v>1264800</v>
      </c>
      <c r="I99" s="12">
        <v>1164121.1499999999</v>
      </c>
      <c r="J99" s="12">
        <v>781100</v>
      </c>
      <c r="K99" s="12">
        <v>465600</v>
      </c>
      <c r="L99" s="12">
        <f t="shared" si="12"/>
        <v>7869637.6500000004</v>
      </c>
      <c r="M99" s="13">
        <f t="shared" si="13"/>
        <v>30769500.350000001</v>
      </c>
      <c r="N99" s="1"/>
      <c r="O99" s="1"/>
      <c r="P99" s="1"/>
      <c r="Q99" s="14"/>
      <c r="AA99" s="1"/>
    </row>
    <row r="100" spans="1:27" x14ac:dyDescent="0.2">
      <c r="A100" s="17" t="s">
        <v>110</v>
      </c>
      <c r="B100" s="10">
        <v>41100000</v>
      </c>
      <c r="C100" s="11"/>
      <c r="D100" s="12">
        <f t="shared" si="11"/>
        <v>41100000</v>
      </c>
      <c r="E100" s="12"/>
      <c r="F100" s="12">
        <v>1689431</v>
      </c>
      <c r="G100" s="12">
        <v>1540790.3</v>
      </c>
      <c r="H100" s="12">
        <v>1932150</v>
      </c>
      <c r="I100" s="12">
        <v>1695046.18</v>
      </c>
      <c r="J100" s="12">
        <v>2735600</v>
      </c>
      <c r="K100" s="12">
        <v>1437750</v>
      </c>
      <c r="L100" s="12">
        <f t="shared" si="12"/>
        <v>11030767.48</v>
      </c>
      <c r="M100" s="13">
        <f t="shared" si="13"/>
        <v>30069232.52</v>
      </c>
      <c r="N100" s="1"/>
      <c r="O100" s="1"/>
      <c r="P100" s="1"/>
      <c r="Q100" s="14"/>
      <c r="AA100" s="1"/>
    </row>
    <row r="101" spans="1:27" x14ac:dyDescent="0.2">
      <c r="A101" s="17" t="s">
        <v>111</v>
      </c>
      <c r="B101" s="10">
        <v>600000</v>
      </c>
      <c r="C101" s="11"/>
      <c r="D101" s="12">
        <f t="shared" si="11"/>
        <v>600000</v>
      </c>
      <c r="E101" s="12"/>
      <c r="F101" s="12">
        <v>1113866.44</v>
      </c>
      <c r="G101" s="12"/>
      <c r="H101" s="12"/>
      <c r="I101" s="12"/>
      <c r="J101" s="12"/>
      <c r="K101" s="12"/>
      <c r="L101" s="12">
        <f t="shared" si="12"/>
        <v>1113866.44</v>
      </c>
      <c r="M101" s="13">
        <f t="shared" si="13"/>
        <v>-513866.43999999994</v>
      </c>
      <c r="N101" s="1"/>
      <c r="O101" s="1"/>
      <c r="P101" s="1"/>
      <c r="Q101" s="14"/>
      <c r="AA101" s="1"/>
    </row>
    <row r="102" spans="1:27" x14ac:dyDescent="0.2">
      <c r="A102" s="17" t="s">
        <v>112</v>
      </c>
      <c r="B102" s="10">
        <v>105000</v>
      </c>
      <c r="C102" s="11">
        <v>100000</v>
      </c>
      <c r="D102" s="12">
        <f t="shared" si="11"/>
        <v>205000</v>
      </c>
      <c r="E102" s="12"/>
      <c r="F102" s="12"/>
      <c r="G102" s="12">
        <v>368250</v>
      </c>
      <c r="H102" s="12"/>
      <c r="I102" s="12"/>
      <c r="J102" s="12"/>
      <c r="K102" s="12"/>
      <c r="L102" s="12">
        <f t="shared" si="12"/>
        <v>368250</v>
      </c>
      <c r="M102" s="13">
        <f t="shared" si="13"/>
        <v>-163250</v>
      </c>
      <c r="N102" s="1"/>
      <c r="O102" s="1"/>
      <c r="P102" s="1"/>
      <c r="Q102" s="14"/>
      <c r="AA102" s="1"/>
    </row>
    <row r="103" spans="1:27" x14ac:dyDescent="0.2">
      <c r="A103" s="17" t="s">
        <v>113</v>
      </c>
      <c r="B103" s="10">
        <v>2500000</v>
      </c>
      <c r="C103" s="11"/>
      <c r="D103" s="12">
        <f t="shared" si="11"/>
        <v>2500000</v>
      </c>
      <c r="E103" s="12"/>
      <c r="F103" s="12"/>
      <c r="G103" s="12"/>
      <c r="H103" s="12"/>
      <c r="I103" s="12"/>
      <c r="J103" s="12"/>
      <c r="K103" s="12"/>
      <c r="L103" s="12">
        <f t="shared" si="12"/>
        <v>0</v>
      </c>
      <c r="M103" s="13">
        <f t="shared" si="13"/>
        <v>2500000</v>
      </c>
      <c r="N103" s="1"/>
      <c r="O103" s="1"/>
      <c r="P103" s="1"/>
      <c r="Q103" s="14"/>
      <c r="AA103" s="1"/>
    </row>
    <row r="104" spans="1:27" x14ac:dyDescent="0.2">
      <c r="A104" s="25" t="s">
        <v>114</v>
      </c>
      <c r="B104" s="10">
        <v>20000</v>
      </c>
      <c r="C104" s="11"/>
      <c r="D104" s="12">
        <f t="shared" si="11"/>
        <v>20000</v>
      </c>
      <c r="E104" s="12"/>
      <c r="F104" s="12"/>
      <c r="G104" s="12"/>
      <c r="H104" s="12"/>
      <c r="I104" s="12"/>
      <c r="J104" s="12"/>
      <c r="K104" s="12"/>
      <c r="L104" s="12">
        <f t="shared" si="12"/>
        <v>0</v>
      </c>
      <c r="M104" s="13">
        <f t="shared" si="13"/>
        <v>20000</v>
      </c>
      <c r="N104" s="1"/>
      <c r="O104" s="1"/>
      <c r="P104" s="1"/>
      <c r="Q104" s="14"/>
      <c r="AA104" s="1"/>
    </row>
    <row r="105" spans="1:27" x14ac:dyDescent="0.2">
      <c r="A105" s="25" t="s">
        <v>115</v>
      </c>
      <c r="B105" s="10">
        <v>1000000</v>
      </c>
      <c r="C105" s="11"/>
      <c r="D105" s="12">
        <f t="shared" si="11"/>
        <v>1000000</v>
      </c>
      <c r="E105" s="12"/>
      <c r="F105" s="12">
        <v>110000</v>
      </c>
      <c r="G105" s="12"/>
      <c r="H105" s="12"/>
      <c r="I105" s="12"/>
      <c r="J105" s="12"/>
      <c r="K105" s="12"/>
      <c r="L105" s="12">
        <f t="shared" si="12"/>
        <v>110000</v>
      </c>
      <c r="M105" s="13">
        <f t="shared" si="13"/>
        <v>890000</v>
      </c>
      <c r="N105" s="1"/>
      <c r="O105" s="1"/>
      <c r="P105" s="1"/>
      <c r="Q105" s="14"/>
      <c r="AA105" s="1"/>
    </row>
    <row r="106" spans="1:27" x14ac:dyDescent="0.2">
      <c r="A106" s="25" t="s">
        <v>116</v>
      </c>
      <c r="B106" s="10">
        <v>71301492</v>
      </c>
      <c r="C106" s="11"/>
      <c r="D106" s="12">
        <f t="shared" si="11"/>
        <v>71301492</v>
      </c>
      <c r="E106" s="12"/>
      <c r="F106" s="12">
        <v>88148</v>
      </c>
      <c r="G106" s="12">
        <v>3570000</v>
      </c>
      <c r="H106" s="12"/>
      <c r="I106" s="12">
        <v>6751900</v>
      </c>
      <c r="J106" s="12"/>
      <c r="K106" s="12">
        <v>8328900</v>
      </c>
      <c r="L106" s="12">
        <f t="shared" si="12"/>
        <v>18738948</v>
      </c>
      <c r="M106" s="13">
        <f t="shared" si="13"/>
        <v>52562544</v>
      </c>
      <c r="N106" s="1"/>
      <c r="O106" s="1"/>
      <c r="P106" s="1"/>
      <c r="Q106" s="14"/>
      <c r="AA106" s="1"/>
    </row>
    <row r="107" spans="1:27" x14ac:dyDescent="0.2">
      <c r="A107" s="25" t="s">
        <v>117</v>
      </c>
      <c r="B107" s="10">
        <v>1000000</v>
      </c>
      <c r="C107" s="11"/>
      <c r="D107" s="12">
        <f t="shared" si="11"/>
        <v>1000000</v>
      </c>
      <c r="E107" s="12"/>
      <c r="F107" s="12">
        <v>76546.25</v>
      </c>
      <c r="G107" s="12">
        <v>403184.5</v>
      </c>
      <c r="H107" s="12"/>
      <c r="I107" s="12"/>
      <c r="J107" s="12"/>
      <c r="K107" s="12"/>
      <c r="L107" s="12">
        <f t="shared" si="12"/>
        <v>479730.75</v>
      </c>
      <c r="M107" s="13">
        <f t="shared" si="13"/>
        <v>520269.25</v>
      </c>
      <c r="N107" s="1"/>
      <c r="O107" s="1"/>
      <c r="P107" s="1"/>
      <c r="Q107" s="14"/>
      <c r="AA107" s="1"/>
    </row>
    <row r="108" spans="1:27" x14ac:dyDescent="0.2">
      <c r="A108" s="25" t="s">
        <v>118</v>
      </c>
      <c r="B108" s="10">
        <v>2000000</v>
      </c>
      <c r="C108" s="11"/>
      <c r="D108" s="12">
        <f t="shared" si="11"/>
        <v>2000000</v>
      </c>
      <c r="E108" s="12"/>
      <c r="F108" s="12">
        <v>193933</v>
      </c>
      <c r="G108" s="12">
        <v>100797.53</v>
      </c>
      <c r="H108" s="12"/>
      <c r="I108" s="12"/>
      <c r="J108" s="12"/>
      <c r="K108" s="12"/>
      <c r="L108" s="12">
        <f t="shared" si="12"/>
        <v>294730.53000000003</v>
      </c>
      <c r="M108" s="13">
        <f t="shared" si="13"/>
        <v>1705269.47</v>
      </c>
      <c r="N108" s="1"/>
      <c r="O108" s="1"/>
      <c r="P108" s="1"/>
      <c r="Q108" s="14"/>
      <c r="AA108" s="1"/>
    </row>
    <row r="109" spans="1:27" x14ac:dyDescent="0.2">
      <c r="A109" s="25" t="s">
        <v>119</v>
      </c>
      <c r="B109" s="10">
        <v>11035064</v>
      </c>
      <c r="C109" s="11">
        <v>-800000</v>
      </c>
      <c r="D109" s="12">
        <f t="shared" si="11"/>
        <v>10235064</v>
      </c>
      <c r="E109" s="12"/>
      <c r="F109" s="12">
        <v>62892</v>
      </c>
      <c r="G109" s="12">
        <v>261033.17</v>
      </c>
      <c r="H109" s="12">
        <v>100000</v>
      </c>
      <c r="I109" s="12">
        <v>1221448.45</v>
      </c>
      <c r="J109" s="12"/>
      <c r="K109" s="12"/>
      <c r="L109" s="12">
        <f t="shared" si="12"/>
        <v>1645373.62</v>
      </c>
      <c r="M109" s="13">
        <f t="shared" si="13"/>
        <v>8589690.379999999</v>
      </c>
      <c r="N109" s="1"/>
      <c r="O109" s="1"/>
      <c r="P109" s="1"/>
      <c r="Q109" s="14"/>
      <c r="AA109" s="1"/>
    </row>
    <row r="110" spans="1:27" x14ac:dyDescent="0.2">
      <c r="A110" s="25" t="s">
        <v>120</v>
      </c>
      <c r="B110" s="10">
        <v>135000</v>
      </c>
      <c r="C110" s="11"/>
      <c r="D110" s="12">
        <f t="shared" si="11"/>
        <v>135000</v>
      </c>
      <c r="E110" s="12"/>
      <c r="F110" s="12"/>
      <c r="G110" s="12">
        <v>20782.400000000001</v>
      </c>
      <c r="H110" s="12"/>
      <c r="I110" s="12"/>
      <c r="J110" s="12"/>
      <c r="K110" s="12"/>
      <c r="L110" s="12">
        <f t="shared" si="12"/>
        <v>20782.400000000001</v>
      </c>
      <c r="M110" s="13">
        <f t="shared" si="13"/>
        <v>114217.60000000001</v>
      </c>
      <c r="N110" s="1"/>
      <c r="O110" s="1"/>
      <c r="P110" s="1"/>
      <c r="Q110" s="14"/>
      <c r="AA110" s="1"/>
    </row>
    <row r="111" spans="1:27" x14ac:dyDescent="0.2">
      <c r="A111" s="25" t="s">
        <v>121</v>
      </c>
      <c r="B111" s="10">
        <v>12445695</v>
      </c>
      <c r="C111" s="11">
        <v>-2000000</v>
      </c>
      <c r="D111" s="12">
        <f t="shared" si="11"/>
        <v>10445695</v>
      </c>
      <c r="E111" s="12"/>
      <c r="F111" s="12">
        <v>738268.54</v>
      </c>
      <c r="G111" s="12">
        <v>961061.73</v>
      </c>
      <c r="H111" s="12">
        <v>-544213.64</v>
      </c>
      <c r="I111" s="12">
        <v>239845.66</v>
      </c>
      <c r="J111" s="12"/>
      <c r="K111" s="12"/>
      <c r="L111" s="12">
        <f t="shared" si="12"/>
        <v>1394962.2899999998</v>
      </c>
      <c r="M111" s="13">
        <f t="shared" si="13"/>
        <v>9050732.7100000009</v>
      </c>
      <c r="N111" s="1"/>
      <c r="O111" s="1"/>
      <c r="P111" s="1"/>
      <c r="Q111" s="14"/>
      <c r="AA111" s="1"/>
    </row>
    <row r="112" spans="1:27" x14ac:dyDescent="0.2">
      <c r="A112" s="25" t="s">
        <v>122</v>
      </c>
      <c r="B112" s="10">
        <v>8700000</v>
      </c>
      <c r="C112" s="11">
        <v>-5700000</v>
      </c>
      <c r="D112" s="12">
        <f t="shared" si="11"/>
        <v>3000000</v>
      </c>
      <c r="E112" s="12"/>
      <c r="F112" s="12">
        <v>3738088.47</v>
      </c>
      <c r="G112" s="12">
        <v>674303.6</v>
      </c>
      <c r="H112" s="12">
        <v>150000</v>
      </c>
      <c r="I112" s="12">
        <v>2288123.41</v>
      </c>
      <c r="J112" s="12">
        <v>-3668371.31</v>
      </c>
      <c r="K112" s="12"/>
      <c r="L112" s="12">
        <f t="shared" si="12"/>
        <v>3182144.1700000004</v>
      </c>
      <c r="M112" s="13">
        <f t="shared" si="13"/>
        <v>-182144.17000000039</v>
      </c>
      <c r="N112" s="1"/>
      <c r="O112" s="1"/>
      <c r="P112" s="1"/>
      <c r="Q112" s="14"/>
      <c r="AA112" s="1"/>
    </row>
    <row r="113" spans="1:27" ht="13.5" thickBot="1" x14ac:dyDescent="0.25">
      <c r="A113" s="25" t="s">
        <v>123</v>
      </c>
      <c r="B113" s="10">
        <v>10514616</v>
      </c>
      <c r="C113" s="11">
        <v>-5000000</v>
      </c>
      <c r="D113" s="12">
        <f t="shared" si="11"/>
        <v>5514616</v>
      </c>
      <c r="E113" s="12"/>
      <c r="F113" s="12"/>
      <c r="G113" s="12"/>
      <c r="H113" s="12">
        <v>212977</v>
      </c>
      <c r="I113" s="12"/>
      <c r="J113" s="12"/>
      <c r="K113" s="12"/>
      <c r="L113" s="12">
        <f t="shared" si="12"/>
        <v>212977</v>
      </c>
      <c r="M113" s="13">
        <f t="shared" si="13"/>
        <v>5301639</v>
      </c>
      <c r="N113" s="1"/>
      <c r="O113" s="1"/>
      <c r="P113" s="1"/>
      <c r="Q113" s="14"/>
      <c r="AA113" s="1"/>
    </row>
    <row r="114" spans="1:27" ht="14.25" thickTop="1" thickBot="1" x14ac:dyDescent="0.25">
      <c r="A114" s="26" t="s">
        <v>124</v>
      </c>
      <c r="B114" s="3">
        <f t="shared" ref="B114:M114" si="14">SUM(B115:B128)</f>
        <v>4115088594</v>
      </c>
      <c r="C114" s="6">
        <f t="shared" si="14"/>
        <v>10547020</v>
      </c>
      <c r="D114" s="3">
        <f t="shared" si="14"/>
        <v>4125635614</v>
      </c>
      <c r="E114" s="3">
        <f t="shared" si="14"/>
        <v>320949621.64999998</v>
      </c>
      <c r="F114" s="3">
        <f t="shared" si="14"/>
        <v>372561560.13</v>
      </c>
      <c r="G114" s="3">
        <f t="shared" si="14"/>
        <v>435196569.72000003</v>
      </c>
      <c r="H114" s="3">
        <f t="shared" si="14"/>
        <v>703339678.55000007</v>
      </c>
      <c r="I114" s="3">
        <f t="shared" si="14"/>
        <v>418915108.49000001</v>
      </c>
      <c r="J114" s="3">
        <f t="shared" si="14"/>
        <v>323039813.53999996</v>
      </c>
      <c r="K114" s="3">
        <f t="shared" si="14"/>
        <v>326887466.52999997</v>
      </c>
      <c r="L114" s="3">
        <f t="shared" si="14"/>
        <v>2900889818.6100006</v>
      </c>
      <c r="M114" s="7">
        <f t="shared" si="14"/>
        <v>1224745795.3899999</v>
      </c>
      <c r="N114" s="1"/>
      <c r="O114" s="1"/>
      <c r="P114" s="1"/>
      <c r="AA114" s="1"/>
    </row>
    <row r="115" spans="1:27" ht="13.5" thickTop="1" x14ac:dyDescent="0.2">
      <c r="A115" s="19" t="s">
        <v>125</v>
      </c>
      <c r="B115" s="12">
        <v>20187120</v>
      </c>
      <c r="C115" s="11"/>
      <c r="D115" s="12">
        <f t="shared" ref="D115:D128" si="15">+B115+C115</f>
        <v>20187120</v>
      </c>
      <c r="E115" s="11">
        <v>1572383</v>
      </c>
      <c r="F115" s="11">
        <v>1572383</v>
      </c>
      <c r="G115" s="11">
        <v>1572383</v>
      </c>
      <c r="H115" s="11">
        <v>1572383</v>
      </c>
      <c r="I115" s="11">
        <v>1572383</v>
      </c>
      <c r="J115" s="11">
        <v>1572383</v>
      </c>
      <c r="K115" s="11">
        <v>1572383</v>
      </c>
      <c r="L115" s="12">
        <f t="shared" ref="L115:L128" si="16">SUM(E115:K115)</f>
        <v>11006681</v>
      </c>
      <c r="M115" s="13">
        <f t="shared" ref="M115:M128" si="17">+D115-L115</f>
        <v>9180439</v>
      </c>
      <c r="N115" s="1"/>
      <c r="O115" s="1"/>
      <c r="P115" s="1"/>
      <c r="AA115" s="1"/>
    </row>
    <row r="116" spans="1:27" x14ac:dyDescent="0.2">
      <c r="A116" s="19" t="s">
        <v>126</v>
      </c>
      <c r="B116" s="12">
        <v>62309075</v>
      </c>
      <c r="C116" s="16"/>
      <c r="D116" s="12">
        <f t="shared" si="15"/>
        <v>62309075</v>
      </c>
      <c r="E116" s="16"/>
      <c r="F116" s="16">
        <v>10384845.800000001</v>
      </c>
      <c r="G116" s="16">
        <v>5192422.9000000004</v>
      </c>
      <c r="H116" s="16">
        <v>5192422.9000000004</v>
      </c>
      <c r="I116" s="16">
        <v>5192422.9000000004</v>
      </c>
      <c r="J116" s="16">
        <v>5192422.9000000004</v>
      </c>
      <c r="K116" s="16">
        <v>5192422.9000000004</v>
      </c>
      <c r="L116" s="12">
        <f t="shared" si="16"/>
        <v>36346960.299999997</v>
      </c>
      <c r="M116" s="13">
        <f t="shared" si="17"/>
        <v>25962114.700000003</v>
      </c>
      <c r="N116" s="1"/>
      <c r="O116" s="1"/>
      <c r="P116" s="1"/>
      <c r="AA116" s="1"/>
    </row>
    <row r="117" spans="1:27" x14ac:dyDescent="0.2">
      <c r="A117" s="27" t="s">
        <v>127</v>
      </c>
      <c r="B117" s="12">
        <v>36250000</v>
      </c>
      <c r="C117" s="16"/>
      <c r="D117" s="12">
        <f t="shared" si="15"/>
        <v>36250000</v>
      </c>
      <c r="E117" s="16">
        <v>3000000</v>
      </c>
      <c r="F117" s="16">
        <v>3000000</v>
      </c>
      <c r="G117" s="16">
        <v>3000000</v>
      </c>
      <c r="H117" s="16">
        <v>3000000</v>
      </c>
      <c r="I117" s="16">
        <v>3000000</v>
      </c>
      <c r="J117" s="16">
        <v>3000000</v>
      </c>
      <c r="K117" s="16">
        <v>3000000</v>
      </c>
      <c r="L117" s="12">
        <f t="shared" si="16"/>
        <v>21000000</v>
      </c>
      <c r="M117" s="13">
        <f t="shared" si="17"/>
        <v>15250000</v>
      </c>
      <c r="N117" s="1"/>
      <c r="O117" s="1"/>
      <c r="P117" s="1"/>
      <c r="AA117" s="1"/>
    </row>
    <row r="118" spans="1:27" x14ac:dyDescent="0.2">
      <c r="A118" s="19" t="s">
        <v>128</v>
      </c>
      <c r="B118" s="12">
        <v>1389653419</v>
      </c>
      <c r="C118" s="11"/>
      <c r="D118" s="12">
        <f t="shared" si="15"/>
        <v>1389653419</v>
      </c>
      <c r="E118" s="11">
        <v>134996985.28</v>
      </c>
      <c r="F118" s="11">
        <v>160983124.22</v>
      </c>
      <c r="G118" s="11">
        <v>164414571.15000001</v>
      </c>
      <c r="H118" s="11">
        <v>163241914.12</v>
      </c>
      <c r="I118" s="11">
        <v>161924158</v>
      </c>
      <c r="J118" s="11">
        <v>134665047.50999999</v>
      </c>
      <c r="K118" s="11">
        <v>123921231.62</v>
      </c>
      <c r="L118" s="12">
        <f t="shared" si="16"/>
        <v>1044147031.9</v>
      </c>
      <c r="M118" s="13">
        <f t="shared" si="17"/>
        <v>345506387.10000002</v>
      </c>
      <c r="N118" s="1"/>
      <c r="O118" s="1"/>
      <c r="P118" s="1"/>
      <c r="AA118" s="1"/>
    </row>
    <row r="119" spans="1:27" x14ac:dyDescent="0.2">
      <c r="A119" s="19" t="s">
        <v>129</v>
      </c>
      <c r="B119" s="12">
        <v>677890263</v>
      </c>
      <c r="C119" s="11">
        <v>-1000000</v>
      </c>
      <c r="D119" s="12">
        <f t="shared" si="15"/>
        <v>676890263</v>
      </c>
      <c r="E119" s="11">
        <v>27108628.640000001</v>
      </c>
      <c r="F119" s="11">
        <v>35155611.869999997</v>
      </c>
      <c r="G119" s="11">
        <v>47600628.5</v>
      </c>
      <c r="H119" s="11">
        <v>189118828.83000001</v>
      </c>
      <c r="I119" s="11">
        <v>36315017.229999997</v>
      </c>
      <c r="J119" s="11">
        <v>28948633.129999999</v>
      </c>
      <c r="K119" s="11">
        <v>36303392.380000003</v>
      </c>
      <c r="L119" s="12">
        <f t="shared" si="16"/>
        <v>400550740.58000004</v>
      </c>
      <c r="M119" s="13">
        <f t="shared" si="17"/>
        <v>276339522.41999996</v>
      </c>
      <c r="N119" s="1"/>
      <c r="O119" s="1"/>
      <c r="P119" s="1"/>
      <c r="AA119" s="1"/>
    </row>
    <row r="120" spans="1:27" x14ac:dyDescent="0.2">
      <c r="A120" s="19" t="s">
        <v>130</v>
      </c>
      <c r="B120" s="12">
        <v>51385275</v>
      </c>
      <c r="C120" s="11"/>
      <c r="D120" s="12">
        <f t="shared" si="15"/>
        <v>51385275</v>
      </c>
      <c r="E120" s="11">
        <v>5817639.7300000004</v>
      </c>
      <c r="F120" s="11">
        <v>5406988.0999999996</v>
      </c>
      <c r="G120" s="11">
        <v>5663691.4000000004</v>
      </c>
      <c r="H120" s="11">
        <v>6391802.7000000002</v>
      </c>
      <c r="I120" s="11">
        <v>6088800.3600000003</v>
      </c>
      <c r="J120" s="11"/>
      <c r="K120" s="11">
        <v>6053284.6299999999</v>
      </c>
      <c r="L120" s="12">
        <f t="shared" si="16"/>
        <v>35422206.920000002</v>
      </c>
      <c r="M120" s="13">
        <f t="shared" si="17"/>
        <v>15963068.079999998</v>
      </c>
      <c r="N120" s="1"/>
      <c r="O120" s="1"/>
      <c r="P120" s="1"/>
      <c r="AA120" s="1"/>
    </row>
    <row r="121" spans="1:27" x14ac:dyDescent="0.2">
      <c r="A121" s="19" t="s">
        <v>131</v>
      </c>
      <c r="B121" s="28">
        <v>25546724</v>
      </c>
      <c r="C121" s="11"/>
      <c r="D121" s="12">
        <f t="shared" si="15"/>
        <v>25546724</v>
      </c>
      <c r="E121" s="11"/>
      <c r="F121" s="11"/>
      <c r="G121" s="11">
        <v>24999999.609999999</v>
      </c>
      <c r="H121" s="11"/>
      <c r="I121" s="11"/>
      <c r="J121" s="11"/>
      <c r="K121" s="11"/>
      <c r="L121" s="12">
        <f t="shared" si="16"/>
        <v>24999999.609999999</v>
      </c>
      <c r="M121" s="13">
        <f t="shared" si="17"/>
        <v>546724.3900000006</v>
      </c>
      <c r="N121" s="1"/>
      <c r="O121" s="1"/>
      <c r="P121" s="1"/>
      <c r="AA121" s="1"/>
    </row>
    <row r="122" spans="1:27" x14ac:dyDescent="0.2">
      <c r="A122" s="19" t="s">
        <v>132</v>
      </c>
      <c r="B122" s="12">
        <v>16080316</v>
      </c>
      <c r="C122" s="11"/>
      <c r="D122" s="12">
        <f t="shared" si="15"/>
        <v>16080316</v>
      </c>
      <c r="E122" s="11">
        <v>762133</v>
      </c>
      <c r="F122" s="11">
        <v>5121524.9800000004</v>
      </c>
      <c r="G122" s="11">
        <v>1889133</v>
      </c>
      <c r="H122" s="11">
        <v>1889133</v>
      </c>
      <c r="I122" s="11">
        <v>1889133</v>
      </c>
      <c r="J122" s="11">
        <v>338807</v>
      </c>
      <c r="K122" s="11">
        <v>90785</v>
      </c>
      <c r="L122" s="12">
        <f t="shared" si="16"/>
        <v>11980648.98</v>
      </c>
      <c r="M122" s="13">
        <f t="shared" si="17"/>
        <v>4099667.0199999996</v>
      </c>
      <c r="N122" s="1"/>
      <c r="O122" s="1"/>
      <c r="P122" s="1"/>
      <c r="AA122" s="1"/>
    </row>
    <row r="123" spans="1:27" x14ac:dyDescent="0.2">
      <c r="A123" s="19" t="s">
        <v>133</v>
      </c>
      <c r="B123" s="12">
        <v>15271513</v>
      </c>
      <c r="C123" s="11"/>
      <c r="D123" s="12">
        <f t="shared" si="15"/>
        <v>15271513</v>
      </c>
      <c r="E123" s="11">
        <v>10443</v>
      </c>
      <c r="F123" s="11">
        <v>164127</v>
      </c>
      <c r="G123" s="11">
        <v>90785</v>
      </c>
      <c r="H123" s="11">
        <v>90785</v>
      </c>
      <c r="I123" s="11">
        <v>90785</v>
      </c>
      <c r="J123" s="11">
        <v>1641111</v>
      </c>
      <c r="K123" s="11">
        <v>1689133</v>
      </c>
      <c r="L123" s="12">
        <f t="shared" si="16"/>
        <v>3777169</v>
      </c>
      <c r="M123" s="13">
        <f t="shared" si="17"/>
        <v>11494344</v>
      </c>
      <c r="N123" s="1"/>
      <c r="O123" s="1"/>
      <c r="P123" s="1"/>
      <c r="AA123" s="1"/>
    </row>
    <row r="124" spans="1:27" x14ac:dyDescent="0.2">
      <c r="A124" s="19" t="s">
        <v>134</v>
      </c>
      <c r="B124" s="12">
        <v>535104965</v>
      </c>
      <c r="C124" s="11"/>
      <c r="D124" s="12">
        <f t="shared" si="15"/>
        <v>535104965</v>
      </c>
      <c r="E124" s="16">
        <v>48419639.159999996</v>
      </c>
      <c r="F124" s="16">
        <v>53580639.159999996</v>
      </c>
      <c r="G124" s="16">
        <v>53580639.159999996</v>
      </c>
      <c r="H124" s="16">
        <v>53580639.159999996</v>
      </c>
      <c r="I124" s="16">
        <v>53580639.159999996</v>
      </c>
      <c r="J124" s="16">
        <v>48419639.159999996</v>
      </c>
      <c r="K124" s="16">
        <v>48419639.159999996</v>
      </c>
      <c r="L124" s="12">
        <f t="shared" si="16"/>
        <v>359581474.12</v>
      </c>
      <c r="M124" s="13">
        <f t="shared" si="17"/>
        <v>175523490.88</v>
      </c>
      <c r="N124" s="1"/>
      <c r="O124" s="1"/>
      <c r="P124" s="1"/>
      <c r="AA124" s="1"/>
    </row>
    <row r="125" spans="1:27" x14ac:dyDescent="0.2">
      <c r="A125" s="19" t="s">
        <v>135</v>
      </c>
      <c r="B125" s="12">
        <v>543871771</v>
      </c>
      <c r="C125" s="11">
        <v>79355670</v>
      </c>
      <c r="D125" s="12">
        <f t="shared" si="15"/>
        <v>623227441</v>
      </c>
      <c r="E125" s="16">
        <v>38706963.840000004</v>
      </c>
      <c r="F125" s="16">
        <v>36637510</v>
      </c>
      <c r="G125" s="16">
        <v>66637510</v>
      </c>
      <c r="H125" s="16">
        <v>218706963.84</v>
      </c>
      <c r="I125" s="16">
        <v>88706963.840000004</v>
      </c>
      <c r="J125" s="16">
        <v>38706963.840000004</v>
      </c>
      <c r="K125" s="16">
        <v>40090388.840000004</v>
      </c>
      <c r="L125" s="12">
        <f t="shared" si="16"/>
        <v>528193264.20000005</v>
      </c>
      <c r="M125" s="13">
        <f t="shared" si="17"/>
        <v>95034176.799999952</v>
      </c>
      <c r="N125" s="1"/>
      <c r="O125" s="1"/>
      <c r="P125" s="1"/>
      <c r="AA125" s="1"/>
    </row>
    <row r="126" spans="1:27" x14ac:dyDescent="0.2">
      <c r="A126" s="19" t="s">
        <v>136</v>
      </c>
      <c r="B126" s="12">
        <v>183956253</v>
      </c>
      <c r="C126" s="16"/>
      <c r="D126" s="12">
        <f t="shared" si="15"/>
        <v>183956253</v>
      </c>
      <c r="E126" s="16">
        <v>14150481</v>
      </c>
      <c r="F126" s="16">
        <v>14150481</v>
      </c>
      <c r="G126" s="16">
        <v>14150481</v>
      </c>
      <c r="H126" s="16">
        <v>14150481</v>
      </c>
      <c r="I126" s="16">
        <v>14150481</v>
      </c>
      <c r="J126" s="16">
        <v>14150481</v>
      </c>
      <c r="K126" s="16">
        <v>14150481</v>
      </c>
      <c r="L126" s="12">
        <f t="shared" si="16"/>
        <v>99053367</v>
      </c>
      <c r="M126" s="13">
        <f t="shared" si="17"/>
        <v>84902886</v>
      </c>
      <c r="N126" s="1"/>
      <c r="O126" s="1"/>
      <c r="P126" s="1"/>
      <c r="AA126" s="1"/>
    </row>
    <row r="127" spans="1:27" x14ac:dyDescent="0.2">
      <c r="A127" s="29" t="s">
        <v>137</v>
      </c>
      <c r="B127" s="12">
        <v>406581900</v>
      </c>
      <c r="C127" s="11">
        <v>-67808650</v>
      </c>
      <c r="D127" s="12">
        <f t="shared" si="15"/>
        <v>338773250</v>
      </c>
      <c r="E127" s="11">
        <v>33904325</v>
      </c>
      <c r="F127" s="11">
        <v>33904325</v>
      </c>
      <c r="G127" s="11">
        <v>33904325</v>
      </c>
      <c r="H127" s="11">
        <v>33904325</v>
      </c>
      <c r="I127" s="11">
        <v>33904325</v>
      </c>
      <c r="J127" s="11">
        <v>33904325</v>
      </c>
      <c r="K127" s="11">
        <v>33904325</v>
      </c>
      <c r="L127" s="12">
        <f t="shared" si="16"/>
        <v>237330275</v>
      </c>
      <c r="M127" s="13">
        <f t="shared" si="17"/>
        <v>101442975</v>
      </c>
      <c r="N127" s="1"/>
      <c r="O127" s="1"/>
      <c r="P127" s="1"/>
      <c r="AA127" s="1"/>
    </row>
    <row r="128" spans="1:27" ht="13.5" thickBot="1" x14ac:dyDescent="0.25">
      <c r="A128" s="29" t="s">
        <v>138</v>
      </c>
      <c r="B128" s="12">
        <v>151000000</v>
      </c>
      <c r="C128" s="21"/>
      <c r="D128" s="12">
        <f t="shared" si="15"/>
        <v>151000000</v>
      </c>
      <c r="E128" s="21">
        <v>12500000</v>
      </c>
      <c r="F128" s="21">
        <v>12500000</v>
      </c>
      <c r="G128" s="21">
        <v>12500000</v>
      </c>
      <c r="H128" s="21">
        <v>12500000</v>
      </c>
      <c r="I128" s="21">
        <v>12500000</v>
      </c>
      <c r="J128" s="21">
        <v>12500000</v>
      </c>
      <c r="K128" s="21">
        <v>12500000</v>
      </c>
      <c r="L128" s="12">
        <f t="shared" si="16"/>
        <v>87500000</v>
      </c>
      <c r="M128" s="13">
        <f t="shared" si="17"/>
        <v>63500000</v>
      </c>
      <c r="N128" s="1"/>
      <c r="O128" s="1"/>
      <c r="P128" s="1"/>
      <c r="AA128" s="1"/>
    </row>
    <row r="129" spans="1:33" ht="14.25" thickTop="1" thickBot="1" x14ac:dyDescent="0.25">
      <c r="A129" s="30" t="s">
        <v>139</v>
      </c>
      <c r="B129" s="31">
        <f t="shared" ref="B129:M129" si="18">+B130+B135</f>
        <v>2450580479</v>
      </c>
      <c r="C129" s="32">
        <f t="shared" si="18"/>
        <v>57961344</v>
      </c>
      <c r="D129" s="31">
        <f t="shared" si="18"/>
        <v>2508541823</v>
      </c>
      <c r="E129" s="31">
        <f t="shared" si="18"/>
        <v>19271081.800000001</v>
      </c>
      <c r="F129" s="31">
        <f t="shared" si="18"/>
        <v>360771141.36000001</v>
      </c>
      <c r="G129" s="31">
        <f t="shared" si="18"/>
        <v>460478333.36000001</v>
      </c>
      <c r="H129" s="31">
        <f t="shared" si="18"/>
        <v>-10053736.82</v>
      </c>
      <c r="I129" s="31">
        <f>+I130+I135</f>
        <v>195135916.56999999</v>
      </c>
      <c r="J129" s="31">
        <f>+J130+J135</f>
        <v>179235586.41999999</v>
      </c>
      <c r="K129" s="31">
        <f>+K130+K135</f>
        <v>172115066</v>
      </c>
      <c r="L129" s="31">
        <f t="shared" si="18"/>
        <v>1376953388.6900001</v>
      </c>
      <c r="M129" s="33">
        <f t="shared" si="18"/>
        <v>1131588434.3099999</v>
      </c>
      <c r="N129" s="1"/>
      <c r="O129" s="1"/>
      <c r="P129" s="1"/>
      <c r="AG129" s="1"/>
    </row>
    <row r="130" spans="1:33" ht="14.25" thickTop="1" thickBot="1" x14ac:dyDescent="0.25">
      <c r="A130" s="34" t="s">
        <v>140</v>
      </c>
      <c r="B130" s="35">
        <f t="shared" ref="B130:M130" si="19">SUM(B131:B134)</f>
        <v>2006734262</v>
      </c>
      <c r="C130" s="36">
        <f t="shared" si="19"/>
        <v>3000000</v>
      </c>
      <c r="D130" s="35">
        <f t="shared" si="19"/>
        <v>2009734262</v>
      </c>
      <c r="E130" s="35">
        <f t="shared" si="19"/>
        <v>0</v>
      </c>
      <c r="F130" s="35">
        <f t="shared" si="19"/>
        <v>166666666</v>
      </c>
      <c r="G130" s="35">
        <f t="shared" si="19"/>
        <v>333333332</v>
      </c>
      <c r="H130" s="35">
        <f t="shared" si="19"/>
        <v>0</v>
      </c>
      <c r="I130" s="35">
        <f>SUM(I131:I134)</f>
        <v>166666666</v>
      </c>
      <c r="J130" s="35">
        <f>SUM(J131:J134)</f>
        <v>172666666</v>
      </c>
      <c r="K130" s="35">
        <f>SUM(K131:K134)</f>
        <v>166666666</v>
      </c>
      <c r="L130" s="35">
        <f t="shared" si="19"/>
        <v>1005999996</v>
      </c>
      <c r="M130" s="37">
        <f t="shared" si="19"/>
        <v>1003734266</v>
      </c>
      <c r="N130" s="1"/>
      <c r="O130" s="1"/>
      <c r="P130" s="1"/>
      <c r="AG130" s="1"/>
    </row>
    <row r="131" spans="1:33" x14ac:dyDescent="0.2">
      <c r="A131" s="38" t="s">
        <v>141</v>
      </c>
      <c r="B131" s="12">
        <v>6734262</v>
      </c>
      <c r="C131" s="21">
        <v>3000000</v>
      </c>
      <c r="D131" s="12">
        <f>+B131+C131</f>
        <v>9734262</v>
      </c>
      <c r="E131" s="12"/>
      <c r="F131" s="12"/>
      <c r="G131" s="12"/>
      <c r="H131" s="12"/>
      <c r="I131" s="12"/>
      <c r="J131" s="12">
        <v>6000000</v>
      </c>
      <c r="K131" s="12"/>
      <c r="L131" s="12">
        <f t="shared" ref="L131:L134" si="20">SUM(E131:K131)</f>
        <v>6000000</v>
      </c>
      <c r="M131" s="13">
        <f>+D131-L131</f>
        <v>3734262</v>
      </c>
      <c r="N131" s="1"/>
      <c r="O131" s="1"/>
      <c r="P131" s="1"/>
      <c r="AG131" s="1"/>
    </row>
    <row r="132" spans="1:33" x14ac:dyDescent="0.2">
      <c r="A132" s="38" t="s">
        <v>142</v>
      </c>
      <c r="B132" s="12"/>
      <c r="C132" s="21"/>
      <c r="D132" s="12">
        <f>+B132+C132</f>
        <v>0</v>
      </c>
      <c r="E132" s="12"/>
      <c r="F132" s="12"/>
      <c r="G132" s="12"/>
      <c r="H132" s="12"/>
      <c r="I132" s="12"/>
      <c r="J132" s="12"/>
      <c r="K132" s="12"/>
      <c r="L132" s="12">
        <f t="shared" si="20"/>
        <v>0</v>
      </c>
      <c r="M132" s="13">
        <f>+D132-L132</f>
        <v>0</v>
      </c>
      <c r="N132" s="1"/>
      <c r="O132" s="1"/>
      <c r="P132" s="1"/>
      <c r="AG132" s="1"/>
    </row>
    <row r="133" spans="1:33" x14ac:dyDescent="0.2">
      <c r="A133" s="38" t="s">
        <v>143</v>
      </c>
      <c r="B133" s="12">
        <v>1000000000</v>
      </c>
      <c r="C133" s="21"/>
      <c r="D133" s="12">
        <f>+B133+C133</f>
        <v>1000000000</v>
      </c>
      <c r="E133" s="12"/>
      <c r="F133" s="12">
        <v>83333333</v>
      </c>
      <c r="G133" s="12">
        <v>166666666</v>
      </c>
      <c r="H133" s="12"/>
      <c r="I133" s="12">
        <v>83333333</v>
      </c>
      <c r="J133" s="12">
        <v>83333333</v>
      </c>
      <c r="K133" s="12">
        <v>83333333</v>
      </c>
      <c r="L133" s="12">
        <f t="shared" si="20"/>
        <v>499999998</v>
      </c>
      <c r="M133" s="13">
        <f>+D133-L133</f>
        <v>500000002</v>
      </c>
      <c r="N133" s="1"/>
      <c r="O133" s="1"/>
      <c r="P133" s="1"/>
      <c r="AG133" s="1"/>
    </row>
    <row r="134" spans="1:33" ht="13.5" thickBot="1" x14ac:dyDescent="0.25">
      <c r="A134" s="38" t="s">
        <v>144</v>
      </c>
      <c r="B134" s="12">
        <v>1000000000</v>
      </c>
      <c r="C134" s="21"/>
      <c r="D134" s="12">
        <f>+B134+C134</f>
        <v>1000000000</v>
      </c>
      <c r="E134" s="39"/>
      <c r="F134" s="39">
        <v>83333333</v>
      </c>
      <c r="G134" s="12">
        <v>166666666</v>
      </c>
      <c r="H134" s="12"/>
      <c r="I134" s="12">
        <v>83333333</v>
      </c>
      <c r="J134" s="12">
        <v>83333333</v>
      </c>
      <c r="K134" s="12">
        <v>83333333</v>
      </c>
      <c r="L134" s="12">
        <f t="shared" si="20"/>
        <v>499999998</v>
      </c>
      <c r="M134" s="13">
        <f>+D134-L134</f>
        <v>500000002</v>
      </c>
      <c r="N134" s="1"/>
      <c r="O134" s="1"/>
      <c r="P134" s="1"/>
      <c r="AG134" s="1"/>
    </row>
    <row r="135" spans="1:33" ht="14.25" thickTop="1" thickBot="1" x14ac:dyDescent="0.25">
      <c r="A135" s="40" t="s">
        <v>145</v>
      </c>
      <c r="B135" s="35">
        <f t="shared" ref="B135:M135" si="21">SUM(B136:B156)</f>
        <v>443846217</v>
      </c>
      <c r="C135" s="35">
        <f t="shared" si="21"/>
        <v>54961344</v>
      </c>
      <c r="D135" s="35">
        <f t="shared" si="21"/>
        <v>498807561</v>
      </c>
      <c r="E135" s="35">
        <f t="shared" si="21"/>
        <v>19271081.800000001</v>
      </c>
      <c r="F135" s="35">
        <f t="shared" si="21"/>
        <v>194104475.36000001</v>
      </c>
      <c r="G135" s="35">
        <f t="shared" si="21"/>
        <v>127145001.36</v>
      </c>
      <c r="H135" s="35">
        <f t="shared" si="21"/>
        <v>-10053736.82</v>
      </c>
      <c r="I135" s="35">
        <f t="shared" si="21"/>
        <v>28469250.57</v>
      </c>
      <c r="J135" s="35">
        <f t="shared" si="21"/>
        <v>6568920.4199999999</v>
      </c>
      <c r="K135" s="35">
        <f t="shared" si="21"/>
        <v>5448400</v>
      </c>
      <c r="L135" s="35">
        <f t="shared" si="21"/>
        <v>370953392.69</v>
      </c>
      <c r="M135" s="37">
        <f t="shared" si="21"/>
        <v>127854168.30999997</v>
      </c>
      <c r="N135" s="1"/>
      <c r="O135" s="1"/>
      <c r="P135" s="1"/>
      <c r="AA135" s="1"/>
    </row>
    <row r="136" spans="1:33" x14ac:dyDescent="0.2">
      <c r="A136" s="41" t="s">
        <v>146</v>
      </c>
      <c r="B136" s="10">
        <v>2227120</v>
      </c>
      <c r="C136" s="11"/>
      <c r="D136" s="12">
        <f t="shared" ref="D136:D156" si="22">+B136+C136</f>
        <v>2227120</v>
      </c>
      <c r="E136" s="42"/>
      <c r="F136" s="10">
        <v>396962.53</v>
      </c>
      <c r="G136" s="10">
        <v>188510.77</v>
      </c>
      <c r="H136" s="10">
        <v>10492</v>
      </c>
      <c r="I136" s="10">
        <v>164618.26</v>
      </c>
      <c r="J136" s="10"/>
      <c r="K136" s="10"/>
      <c r="L136" s="12">
        <f t="shared" ref="L136:L156" si="23">SUM(E136:K136)</f>
        <v>760583.56</v>
      </c>
      <c r="M136" s="13">
        <f t="shared" ref="M136:M156" si="24">+D136-L136</f>
        <v>1466536.44</v>
      </c>
      <c r="N136" s="1"/>
      <c r="O136" s="1"/>
      <c r="P136" s="1"/>
      <c r="AA136" s="1"/>
    </row>
    <row r="137" spans="1:33" x14ac:dyDescent="0.2">
      <c r="A137" s="43" t="s">
        <v>147</v>
      </c>
      <c r="B137" s="10">
        <v>2000000</v>
      </c>
      <c r="C137" s="11"/>
      <c r="D137" s="12">
        <f t="shared" si="22"/>
        <v>2000000</v>
      </c>
      <c r="E137" s="42"/>
      <c r="F137" s="10">
        <v>1913484.32</v>
      </c>
      <c r="G137" s="10">
        <v>995602.27</v>
      </c>
      <c r="H137" s="10"/>
      <c r="I137" s="10">
        <v>60062</v>
      </c>
      <c r="J137" s="10"/>
      <c r="K137" s="10"/>
      <c r="L137" s="12">
        <f t="shared" si="23"/>
        <v>2969148.59</v>
      </c>
      <c r="M137" s="13">
        <f t="shared" si="24"/>
        <v>-969148.58999999985</v>
      </c>
      <c r="N137" s="1"/>
      <c r="O137" s="1"/>
      <c r="P137" s="1"/>
      <c r="AA137" s="1"/>
    </row>
    <row r="138" spans="1:33" x14ac:dyDescent="0.2">
      <c r="A138" s="43" t="s">
        <v>148</v>
      </c>
      <c r="B138" s="10">
        <v>3000000</v>
      </c>
      <c r="C138" s="11">
        <v>-1500000</v>
      </c>
      <c r="D138" s="12">
        <f t="shared" si="22"/>
        <v>1500000</v>
      </c>
      <c r="E138" s="42"/>
      <c r="F138" s="10">
        <v>11092</v>
      </c>
      <c r="G138" s="10">
        <v>32696.1</v>
      </c>
      <c r="H138" s="10"/>
      <c r="I138" s="10"/>
      <c r="J138" s="10"/>
      <c r="K138" s="10"/>
      <c r="L138" s="12">
        <f t="shared" si="23"/>
        <v>43788.1</v>
      </c>
      <c r="M138" s="13">
        <f t="shared" si="24"/>
        <v>1456211.9</v>
      </c>
      <c r="N138" s="1"/>
      <c r="O138" s="1"/>
      <c r="P138" s="1"/>
      <c r="AA138" s="1"/>
    </row>
    <row r="139" spans="1:33" x14ac:dyDescent="0.2">
      <c r="A139" s="43" t="s">
        <v>149</v>
      </c>
      <c r="B139" s="10">
        <v>65000</v>
      </c>
      <c r="C139" s="11">
        <v>1000000</v>
      </c>
      <c r="D139" s="12">
        <f t="shared" si="22"/>
        <v>1065000</v>
      </c>
      <c r="E139" s="42"/>
      <c r="F139" s="10">
        <v>205540</v>
      </c>
      <c r="G139" s="10">
        <v>4979.6000000000004</v>
      </c>
      <c r="H139" s="10"/>
      <c r="I139" s="10"/>
      <c r="J139" s="10"/>
      <c r="K139" s="10"/>
      <c r="L139" s="12">
        <f t="shared" si="23"/>
        <v>210519.6</v>
      </c>
      <c r="M139" s="13">
        <f t="shared" si="24"/>
        <v>854480.4</v>
      </c>
      <c r="N139" s="1"/>
      <c r="O139" s="1"/>
      <c r="P139" s="1"/>
      <c r="AA139" s="1"/>
    </row>
    <row r="140" spans="1:33" x14ac:dyDescent="0.2">
      <c r="A140" s="43" t="s">
        <v>150</v>
      </c>
      <c r="B140" s="10">
        <v>920000</v>
      </c>
      <c r="C140" s="11"/>
      <c r="D140" s="12">
        <f t="shared" si="22"/>
        <v>920000</v>
      </c>
      <c r="E140" s="42"/>
      <c r="F140" s="10"/>
      <c r="G140" s="10"/>
      <c r="H140" s="10"/>
      <c r="I140" s="10"/>
      <c r="J140" s="10"/>
      <c r="K140" s="10"/>
      <c r="L140" s="12">
        <f t="shared" si="23"/>
        <v>0</v>
      </c>
      <c r="M140" s="13">
        <f t="shared" si="24"/>
        <v>920000</v>
      </c>
      <c r="N140" s="1"/>
      <c r="O140" s="1"/>
      <c r="P140" s="1"/>
      <c r="AA140" s="1"/>
    </row>
    <row r="141" spans="1:33" x14ac:dyDescent="0.2">
      <c r="A141" s="43" t="s">
        <v>151</v>
      </c>
      <c r="B141" s="10">
        <v>8000000</v>
      </c>
      <c r="C141" s="11"/>
      <c r="D141" s="12">
        <f t="shared" si="22"/>
        <v>8000000</v>
      </c>
      <c r="E141" s="42"/>
      <c r="F141" s="10"/>
      <c r="G141" s="10"/>
      <c r="H141" s="10"/>
      <c r="I141" s="10"/>
      <c r="J141" s="10"/>
      <c r="K141" s="10"/>
      <c r="L141" s="12">
        <f t="shared" si="23"/>
        <v>0</v>
      </c>
      <c r="M141" s="13">
        <f t="shared" si="24"/>
        <v>8000000</v>
      </c>
      <c r="N141" s="1"/>
      <c r="O141" s="1"/>
      <c r="P141" s="1"/>
      <c r="AA141" s="1"/>
    </row>
    <row r="142" spans="1:33" x14ac:dyDescent="0.2">
      <c r="A142" s="43" t="s">
        <v>152</v>
      </c>
      <c r="B142" s="10">
        <v>44834101</v>
      </c>
      <c r="C142" s="11">
        <v>-11000000</v>
      </c>
      <c r="D142" s="12">
        <f t="shared" si="22"/>
        <v>33834101</v>
      </c>
      <c r="E142" s="42"/>
      <c r="F142" s="10"/>
      <c r="G142" s="10"/>
      <c r="H142" s="10"/>
      <c r="I142" s="10"/>
      <c r="J142" s="10">
        <v>3996000.37</v>
      </c>
      <c r="K142" s="10">
        <v>5448400</v>
      </c>
      <c r="L142" s="12">
        <f t="shared" si="23"/>
        <v>9444400.370000001</v>
      </c>
      <c r="M142" s="13">
        <f t="shared" si="24"/>
        <v>24389700.629999999</v>
      </c>
      <c r="N142" s="1"/>
      <c r="O142" s="1"/>
      <c r="P142" s="1"/>
      <c r="AA142" s="1"/>
    </row>
    <row r="143" spans="1:33" x14ac:dyDescent="0.2">
      <c r="A143" s="19" t="s">
        <v>153</v>
      </c>
      <c r="B143" s="10">
        <v>5165899</v>
      </c>
      <c r="C143" s="44"/>
      <c r="D143" s="12">
        <f t="shared" si="22"/>
        <v>5165899</v>
      </c>
      <c r="E143" s="42"/>
      <c r="F143" s="10"/>
      <c r="G143" s="10"/>
      <c r="H143" s="10"/>
      <c r="I143" s="10"/>
      <c r="J143" s="10"/>
      <c r="K143" s="10"/>
      <c r="L143" s="12">
        <f t="shared" si="23"/>
        <v>0</v>
      </c>
      <c r="M143" s="13">
        <f t="shared" si="24"/>
        <v>5165899</v>
      </c>
      <c r="N143" s="1"/>
      <c r="O143" s="1"/>
      <c r="P143" s="1"/>
      <c r="AA143" s="1"/>
    </row>
    <row r="144" spans="1:33" x14ac:dyDescent="0.2">
      <c r="A144" s="19" t="s">
        <v>154</v>
      </c>
      <c r="B144" s="10">
        <v>56960642</v>
      </c>
      <c r="C144" s="45">
        <v>-16716176</v>
      </c>
      <c r="D144" s="12">
        <f t="shared" si="22"/>
        <v>40244466</v>
      </c>
      <c r="E144" s="42"/>
      <c r="F144" s="10">
        <v>46345.68</v>
      </c>
      <c r="G144" s="10">
        <v>7522.5</v>
      </c>
      <c r="H144" s="10"/>
      <c r="I144" s="10">
        <v>1413700</v>
      </c>
      <c r="J144" s="10"/>
      <c r="K144" s="10"/>
      <c r="L144" s="12">
        <f t="shared" si="23"/>
        <v>1467568.18</v>
      </c>
      <c r="M144" s="13">
        <f t="shared" si="24"/>
        <v>38776897.82</v>
      </c>
      <c r="N144" s="1"/>
      <c r="O144" s="1"/>
      <c r="P144" s="1"/>
      <c r="AA144" s="1"/>
    </row>
    <row r="145" spans="1:27" x14ac:dyDescent="0.2">
      <c r="A145" s="19" t="s">
        <v>155</v>
      </c>
      <c r="B145" s="10">
        <v>24374000</v>
      </c>
      <c r="C145" s="45">
        <v>-10547020</v>
      </c>
      <c r="D145" s="12">
        <f t="shared" si="22"/>
        <v>13826980</v>
      </c>
      <c r="E145" s="42"/>
      <c r="F145" s="10"/>
      <c r="G145" s="10">
        <v>499574.69</v>
      </c>
      <c r="H145" s="10"/>
      <c r="I145" s="10"/>
      <c r="J145" s="10"/>
      <c r="K145" s="10"/>
      <c r="L145" s="12">
        <f t="shared" si="23"/>
        <v>499574.69</v>
      </c>
      <c r="M145" s="13">
        <f t="shared" si="24"/>
        <v>13327405.310000001</v>
      </c>
      <c r="N145" s="1"/>
      <c r="O145" s="1"/>
      <c r="P145" s="1"/>
      <c r="AA145" s="1"/>
    </row>
    <row r="146" spans="1:27" x14ac:dyDescent="0.2">
      <c r="A146" s="19" t="s">
        <v>156</v>
      </c>
      <c r="B146" s="10">
        <v>11000000</v>
      </c>
      <c r="C146" s="45">
        <v>-10500000</v>
      </c>
      <c r="D146" s="12">
        <f t="shared" si="22"/>
        <v>500000</v>
      </c>
      <c r="E146" s="42"/>
      <c r="F146" s="10"/>
      <c r="G146" s="10">
        <v>1960507.92</v>
      </c>
      <c r="H146" s="10"/>
      <c r="I146" s="10"/>
      <c r="J146" s="10"/>
      <c r="K146" s="10"/>
      <c r="L146" s="12">
        <f t="shared" si="23"/>
        <v>1960507.92</v>
      </c>
      <c r="M146" s="13">
        <f t="shared" si="24"/>
        <v>-1460507.92</v>
      </c>
      <c r="N146" s="1"/>
      <c r="O146" s="1"/>
      <c r="P146" s="1"/>
      <c r="AA146" s="1"/>
    </row>
    <row r="147" spans="1:27" x14ac:dyDescent="0.2">
      <c r="A147" s="19" t="s">
        <v>157</v>
      </c>
      <c r="B147" s="10">
        <v>1500000</v>
      </c>
      <c r="C147" s="45"/>
      <c r="D147" s="12">
        <f t="shared" si="22"/>
        <v>1500000</v>
      </c>
      <c r="E147" s="42"/>
      <c r="F147" s="10">
        <v>159269.20000000001</v>
      </c>
      <c r="G147" s="10">
        <v>238655</v>
      </c>
      <c r="H147" s="10"/>
      <c r="I147" s="10"/>
      <c r="J147" s="10">
        <v>1680000</v>
      </c>
      <c r="K147" s="10"/>
      <c r="L147" s="12">
        <f t="shared" si="23"/>
        <v>2077924.2</v>
      </c>
      <c r="M147" s="13">
        <f t="shared" si="24"/>
        <v>-577924.19999999995</v>
      </c>
      <c r="N147" s="1"/>
      <c r="O147" s="1"/>
      <c r="P147" s="1"/>
      <c r="AA147" s="1"/>
    </row>
    <row r="148" spans="1:27" x14ac:dyDescent="0.2">
      <c r="A148" s="19" t="s">
        <v>158</v>
      </c>
      <c r="B148" s="10">
        <v>7169623</v>
      </c>
      <c r="C148" s="45">
        <v>1000000</v>
      </c>
      <c r="D148" s="12">
        <f t="shared" si="22"/>
        <v>8169623</v>
      </c>
      <c r="E148" s="12"/>
      <c r="F148" s="12">
        <v>655416</v>
      </c>
      <c r="G148" s="12">
        <v>727575.97</v>
      </c>
      <c r="H148" s="12">
        <v>-1074775.97</v>
      </c>
      <c r="I148" s="12"/>
      <c r="J148" s="12"/>
      <c r="K148" s="12"/>
      <c r="L148" s="12">
        <f t="shared" si="23"/>
        <v>308216</v>
      </c>
      <c r="M148" s="13">
        <f t="shared" si="24"/>
        <v>7861407</v>
      </c>
      <c r="N148" s="1"/>
      <c r="O148" s="1"/>
      <c r="P148" s="1"/>
      <c r="AA148" s="1"/>
    </row>
    <row r="149" spans="1:27" x14ac:dyDescent="0.2">
      <c r="A149" s="19" t="s">
        <v>159</v>
      </c>
      <c r="B149" s="10"/>
      <c r="C149" s="46">
        <v>9000000</v>
      </c>
      <c r="D149" s="12">
        <f t="shared" si="22"/>
        <v>9000000</v>
      </c>
      <c r="E149" s="12"/>
      <c r="F149" s="12"/>
      <c r="G149" s="12"/>
      <c r="H149" s="12">
        <v>8555000</v>
      </c>
      <c r="I149" s="12"/>
      <c r="J149" s="12"/>
      <c r="K149" s="12"/>
      <c r="L149" s="12">
        <f t="shared" si="23"/>
        <v>8555000</v>
      </c>
      <c r="M149" s="13">
        <f t="shared" si="24"/>
        <v>445000</v>
      </c>
      <c r="N149" s="1"/>
      <c r="O149" s="1"/>
      <c r="P149" s="1"/>
      <c r="AA149" s="1"/>
    </row>
    <row r="150" spans="1:27" x14ac:dyDescent="0.2">
      <c r="A150" s="19" t="s">
        <v>160</v>
      </c>
      <c r="B150" s="10">
        <v>600000</v>
      </c>
      <c r="C150" s="46">
        <v>400000</v>
      </c>
      <c r="D150" s="12">
        <f t="shared" si="22"/>
        <v>1000000</v>
      </c>
      <c r="E150" s="12"/>
      <c r="F150" s="12">
        <v>570552.63</v>
      </c>
      <c r="G150" s="12">
        <v>1054109.78</v>
      </c>
      <c r="H150" s="12">
        <v>347200.18</v>
      </c>
      <c r="I150" s="12"/>
      <c r="J150" s="12"/>
      <c r="K150" s="12"/>
      <c r="L150" s="12">
        <f t="shared" si="23"/>
        <v>1971862.59</v>
      </c>
      <c r="M150" s="13">
        <f t="shared" si="24"/>
        <v>-971862.59000000008</v>
      </c>
      <c r="N150" s="1"/>
      <c r="O150" s="1"/>
      <c r="P150" s="1"/>
      <c r="AA150" s="1"/>
    </row>
    <row r="151" spans="1:27" x14ac:dyDescent="0.2">
      <c r="A151" s="19" t="s">
        <v>161</v>
      </c>
      <c r="B151" s="10">
        <v>22200000</v>
      </c>
      <c r="C151" s="46">
        <v>-2000000</v>
      </c>
      <c r="D151" s="12">
        <f t="shared" si="22"/>
        <v>20200000</v>
      </c>
      <c r="E151" s="12"/>
      <c r="F151" s="12"/>
      <c r="G151" s="12"/>
      <c r="H151" s="12"/>
      <c r="I151" s="12"/>
      <c r="J151" s="12"/>
      <c r="K151" s="12"/>
      <c r="L151" s="12">
        <f t="shared" si="23"/>
        <v>0</v>
      </c>
      <c r="M151" s="13">
        <f t="shared" si="24"/>
        <v>20200000</v>
      </c>
      <c r="N151" s="1"/>
      <c r="O151" s="1"/>
      <c r="P151" s="1"/>
      <c r="AA151" s="1"/>
    </row>
    <row r="152" spans="1:27" x14ac:dyDescent="0.2">
      <c r="A152" s="19" t="s">
        <v>161</v>
      </c>
      <c r="B152" s="10">
        <v>215377</v>
      </c>
      <c r="C152" s="46"/>
      <c r="D152" s="12">
        <f t="shared" si="22"/>
        <v>215377</v>
      </c>
      <c r="E152" s="12"/>
      <c r="F152" s="12"/>
      <c r="G152" s="12"/>
      <c r="H152" s="12"/>
      <c r="I152" s="12"/>
      <c r="J152" s="12"/>
      <c r="K152" s="12"/>
      <c r="L152" s="12">
        <f t="shared" si="23"/>
        <v>0</v>
      </c>
      <c r="M152" s="13">
        <f t="shared" si="24"/>
        <v>215377</v>
      </c>
      <c r="N152" s="1"/>
      <c r="O152" s="1"/>
      <c r="P152" s="1"/>
      <c r="AA152" s="1"/>
    </row>
    <row r="153" spans="1:27" x14ac:dyDescent="0.2">
      <c r="A153" s="19" t="s">
        <v>162</v>
      </c>
      <c r="B153" s="10"/>
      <c r="C153" s="46">
        <v>5000000</v>
      </c>
      <c r="D153" s="12">
        <f t="shared" si="22"/>
        <v>5000000</v>
      </c>
      <c r="E153" s="12"/>
      <c r="F153" s="12"/>
      <c r="G153" s="12"/>
      <c r="H153" s="12">
        <v>1332464.1200000001</v>
      </c>
      <c r="I153" s="12">
        <v>1091286.22</v>
      </c>
      <c r="J153" s="12"/>
      <c r="K153" s="12"/>
      <c r="L153" s="12">
        <f t="shared" si="23"/>
        <v>2423750.34</v>
      </c>
      <c r="M153" s="13">
        <f t="shared" si="24"/>
        <v>2576249.66</v>
      </c>
      <c r="N153" s="1"/>
      <c r="O153" s="1"/>
      <c r="P153" s="1"/>
      <c r="AA153" s="1"/>
    </row>
    <row r="154" spans="1:27" x14ac:dyDescent="0.2">
      <c r="A154" s="19" t="s">
        <v>163</v>
      </c>
      <c r="B154" s="10"/>
      <c r="C154" s="46">
        <v>4500000</v>
      </c>
      <c r="D154" s="12">
        <f t="shared" si="22"/>
        <v>4500000</v>
      </c>
      <c r="E154" s="12"/>
      <c r="F154" s="12"/>
      <c r="G154" s="12">
        <v>1178432.1299999999</v>
      </c>
      <c r="H154" s="12">
        <v>1091286.22</v>
      </c>
      <c r="I154" s="12">
        <v>1047153.12</v>
      </c>
      <c r="J154" s="12"/>
      <c r="K154" s="12"/>
      <c r="L154" s="12">
        <f t="shared" si="23"/>
        <v>3316871.4699999997</v>
      </c>
      <c r="M154" s="13">
        <f t="shared" si="24"/>
        <v>1183128.5300000003</v>
      </c>
      <c r="N154" s="1"/>
      <c r="O154" s="1"/>
      <c r="P154" s="1"/>
      <c r="AA154" s="1"/>
    </row>
    <row r="155" spans="1:27" x14ac:dyDescent="0.2">
      <c r="A155" s="19" t="s">
        <v>164</v>
      </c>
      <c r="B155" s="10">
        <v>211825265</v>
      </c>
      <c r="C155" s="47">
        <v>99074540</v>
      </c>
      <c r="D155" s="12">
        <f t="shared" si="22"/>
        <v>310899805</v>
      </c>
      <c r="E155" s="10">
        <v>19084099</v>
      </c>
      <c r="F155" s="10">
        <v>175277813</v>
      </c>
      <c r="G155" s="10">
        <v>108992472.03</v>
      </c>
      <c r="H155" s="10">
        <v>-22038203.370000001</v>
      </c>
      <c r="I155" s="10">
        <v>24692430.969999999</v>
      </c>
      <c r="J155" s="10">
        <v>892920.05</v>
      </c>
      <c r="K155" s="10"/>
      <c r="L155" s="12">
        <f t="shared" si="23"/>
        <v>306901531.68000001</v>
      </c>
      <c r="M155" s="13">
        <f t="shared" si="24"/>
        <v>3998273.3199999928</v>
      </c>
    </row>
    <row r="156" spans="1:27" ht="13.5" thickBot="1" x14ac:dyDescent="0.25">
      <c r="A156" s="19" t="s">
        <v>165</v>
      </c>
      <c r="B156" s="10">
        <v>41789190</v>
      </c>
      <c r="C156" s="47">
        <v>-12750000</v>
      </c>
      <c r="D156" s="12">
        <f t="shared" si="22"/>
        <v>29039190</v>
      </c>
      <c r="E156" s="10">
        <v>186982.8</v>
      </c>
      <c r="F156" s="10">
        <v>14868000</v>
      </c>
      <c r="G156" s="10">
        <v>11264362.6</v>
      </c>
      <c r="H156" s="10">
        <v>1722800</v>
      </c>
      <c r="I156" s="10"/>
      <c r="J156" s="10"/>
      <c r="K156" s="10"/>
      <c r="L156" s="12">
        <f t="shared" si="23"/>
        <v>28042145.399999999</v>
      </c>
      <c r="M156" s="13">
        <f t="shared" si="24"/>
        <v>997044.60000000149</v>
      </c>
    </row>
    <row r="157" spans="1:27" ht="13.5" thickBot="1" x14ac:dyDescent="0.25">
      <c r="A157" s="48" t="s">
        <v>166</v>
      </c>
      <c r="B157" s="49">
        <f>SUM(B158:B159)</f>
        <v>399047514</v>
      </c>
      <c r="C157" s="6">
        <f t="shared" ref="C157:M157" si="25">SUM(C158:C162)</f>
        <v>117717940.42</v>
      </c>
      <c r="D157" s="50">
        <f t="shared" si="25"/>
        <v>516765454.42000002</v>
      </c>
      <c r="E157" s="49">
        <f t="shared" si="25"/>
        <v>32144801</v>
      </c>
      <c r="F157" s="50">
        <f t="shared" si="25"/>
        <v>32144801</v>
      </c>
      <c r="G157" s="50">
        <f t="shared" si="25"/>
        <v>77700975</v>
      </c>
      <c r="H157" s="50">
        <f t="shared" si="25"/>
        <v>65378951</v>
      </c>
      <c r="I157" s="50">
        <f t="shared" si="25"/>
        <v>53184824</v>
      </c>
      <c r="J157" s="50">
        <f t="shared" si="25"/>
        <v>42459566.329999998</v>
      </c>
      <c r="K157" s="50">
        <f t="shared" si="25"/>
        <v>34096159</v>
      </c>
      <c r="L157" s="50">
        <f t="shared" si="25"/>
        <v>337110077.32999998</v>
      </c>
      <c r="M157" s="51">
        <f t="shared" si="25"/>
        <v>179655377.09</v>
      </c>
    </row>
    <row r="158" spans="1:27" ht="14.25" x14ac:dyDescent="0.2">
      <c r="A158" s="52" t="s">
        <v>167</v>
      </c>
      <c r="B158" s="53">
        <v>279047514</v>
      </c>
      <c r="C158" s="21"/>
      <c r="D158" s="12">
        <f>+B158+C158</f>
        <v>279047514</v>
      </c>
      <c r="E158" s="54">
        <v>22144801</v>
      </c>
      <c r="F158" s="54">
        <v>22144801</v>
      </c>
      <c r="G158" s="54">
        <v>22144801</v>
      </c>
      <c r="H158" s="54">
        <v>22144801</v>
      </c>
      <c r="I158" s="54">
        <v>22144801</v>
      </c>
      <c r="J158" s="54">
        <v>22144801</v>
      </c>
      <c r="K158" s="54">
        <v>22144801</v>
      </c>
      <c r="L158" s="12">
        <f t="shared" ref="L158:L162" si="26">SUM(E158:K158)</f>
        <v>155013607</v>
      </c>
      <c r="M158" s="13">
        <f>+D158-L158</f>
        <v>124033907</v>
      </c>
    </row>
    <row r="159" spans="1:27" ht="14.25" x14ac:dyDescent="0.2">
      <c r="A159" s="55" t="s">
        <v>168</v>
      </c>
      <c r="B159" s="28">
        <v>120000000</v>
      </c>
      <c r="C159" s="56"/>
      <c r="D159" s="12">
        <f>+B159+C159</f>
        <v>120000000</v>
      </c>
      <c r="E159" s="12">
        <v>10000000</v>
      </c>
      <c r="F159" s="57">
        <v>10000000</v>
      </c>
      <c r="G159" s="57">
        <v>10000000</v>
      </c>
      <c r="H159" s="57">
        <v>10000000</v>
      </c>
      <c r="I159" s="57">
        <v>10000000</v>
      </c>
      <c r="J159" s="57">
        <v>10000000</v>
      </c>
      <c r="K159" s="57">
        <v>10000000</v>
      </c>
      <c r="L159" s="12">
        <f t="shared" si="26"/>
        <v>70000000</v>
      </c>
      <c r="M159" s="13">
        <f>+D159-L159</f>
        <v>50000000</v>
      </c>
    </row>
    <row r="160" spans="1:27" ht="14.25" x14ac:dyDescent="0.2">
      <c r="A160" s="55" t="s">
        <v>169</v>
      </c>
      <c r="B160" s="28"/>
      <c r="C160" s="56">
        <v>13659506</v>
      </c>
      <c r="D160" s="12">
        <f>+B160+C160</f>
        <v>13659506</v>
      </c>
      <c r="E160" s="12"/>
      <c r="F160" s="57"/>
      <c r="G160" s="57">
        <v>5854074</v>
      </c>
      <c r="H160" s="57"/>
      <c r="I160" s="57">
        <v>1951358</v>
      </c>
      <c r="J160" s="57">
        <v>3902716</v>
      </c>
      <c r="K160" s="57">
        <v>1951358</v>
      </c>
      <c r="L160" s="12">
        <f t="shared" si="26"/>
        <v>13659506</v>
      </c>
      <c r="M160" s="13">
        <f>+D160-L160</f>
        <v>0</v>
      </c>
    </row>
    <row r="161" spans="1:13" ht="14.25" x14ac:dyDescent="0.2">
      <c r="A161" s="55" t="s">
        <v>170</v>
      </c>
      <c r="B161" s="28"/>
      <c r="C161" s="56"/>
      <c r="D161" s="12">
        <f>+B161+C161</f>
        <v>0</v>
      </c>
      <c r="E161" s="12"/>
      <c r="F161" s="57"/>
      <c r="G161" s="57"/>
      <c r="H161" s="57"/>
      <c r="I161" s="57">
        <v>10000000</v>
      </c>
      <c r="J161" s="57"/>
      <c r="K161" s="57"/>
      <c r="L161" s="12">
        <f t="shared" si="26"/>
        <v>10000000</v>
      </c>
      <c r="M161" s="13">
        <f>+D161-L161</f>
        <v>-10000000</v>
      </c>
    </row>
    <row r="162" spans="1:13" ht="15" thickBot="1" x14ac:dyDescent="0.25">
      <c r="A162" s="55" t="s">
        <v>171</v>
      </c>
      <c r="B162" s="28"/>
      <c r="C162" s="56">
        <v>104058434.42</v>
      </c>
      <c r="D162" s="12">
        <f>+B162+C162</f>
        <v>104058434.42</v>
      </c>
      <c r="E162" s="12"/>
      <c r="F162" s="12"/>
      <c r="G162" s="12">
        <v>39702100</v>
      </c>
      <c r="H162" s="58">
        <v>33234150</v>
      </c>
      <c r="I162" s="58">
        <v>9088665</v>
      </c>
      <c r="J162" s="58">
        <v>6412049.3300000001</v>
      </c>
      <c r="K162" s="58"/>
      <c r="L162" s="58">
        <f t="shared" si="26"/>
        <v>88436964.329999998</v>
      </c>
      <c r="M162" s="13">
        <f>+D162-L162</f>
        <v>15621470.090000004</v>
      </c>
    </row>
    <row r="163" spans="1:13" ht="13.5" thickBot="1" x14ac:dyDescent="0.25">
      <c r="A163" s="2" t="s">
        <v>172</v>
      </c>
      <c r="B163" s="59">
        <f>+B164+B167+B170</f>
        <v>417388500</v>
      </c>
      <c r="C163" s="59">
        <f>+C164+C167+C170</f>
        <v>0</v>
      </c>
      <c r="D163" s="50">
        <f>SUM(D164+D167+D170)</f>
        <v>417388500</v>
      </c>
      <c r="E163" s="59">
        <f t="shared" ref="E163:K163" si="27">+E164+E167+E170</f>
        <v>0</v>
      </c>
      <c r="F163" s="59">
        <f t="shared" si="27"/>
        <v>0</v>
      </c>
      <c r="G163" s="59">
        <f t="shared" si="27"/>
        <v>1818181.82</v>
      </c>
      <c r="H163" s="59">
        <f t="shared" si="27"/>
        <v>0</v>
      </c>
      <c r="I163" s="59">
        <f t="shared" si="27"/>
        <v>1718679.1600000001</v>
      </c>
      <c r="J163" s="59">
        <f t="shared" si="27"/>
        <v>11916027</v>
      </c>
      <c r="K163" s="59">
        <f t="shared" si="27"/>
        <v>0</v>
      </c>
      <c r="L163" s="60">
        <f>+L164+L167+L170</f>
        <v>15452887.98</v>
      </c>
      <c r="M163" s="51">
        <f>+M164+M167+M170</f>
        <v>401935612.01999998</v>
      </c>
    </row>
    <row r="164" spans="1:13" ht="13.5" thickBot="1" x14ac:dyDescent="0.25">
      <c r="A164" s="61" t="s">
        <v>173</v>
      </c>
      <c r="B164" s="62">
        <f>B165+B166</f>
        <v>26523500</v>
      </c>
      <c r="C164" s="62">
        <f>C165+C166</f>
        <v>0</v>
      </c>
      <c r="D164" s="62">
        <f>+D165+D166</f>
        <v>26523500</v>
      </c>
      <c r="E164" s="62">
        <f>+E166</f>
        <v>0</v>
      </c>
      <c r="F164" s="62">
        <f>+F166</f>
        <v>0</v>
      </c>
      <c r="G164" s="62">
        <f>+G165+G166</f>
        <v>909090.91</v>
      </c>
      <c r="H164" s="62">
        <f>+H165+H166</f>
        <v>0</v>
      </c>
      <c r="I164" s="62">
        <f>+I165+I166</f>
        <v>822920.18</v>
      </c>
      <c r="J164" s="62">
        <f>+J165+J166</f>
        <v>511824.64000000001</v>
      </c>
      <c r="K164" s="62"/>
      <c r="L164" s="63">
        <f>SUM(L165:L166)</f>
        <v>2243835.73</v>
      </c>
      <c r="M164" s="64">
        <f>+M165+M166</f>
        <v>24279664.27</v>
      </c>
    </row>
    <row r="165" spans="1:13" ht="13.5" thickBot="1" x14ac:dyDescent="0.25">
      <c r="A165" s="65" t="s">
        <v>174</v>
      </c>
      <c r="B165" s="66">
        <v>10000000</v>
      </c>
      <c r="C165" s="62"/>
      <c r="D165" s="63">
        <f>+B165+C165</f>
        <v>10000000</v>
      </c>
      <c r="E165" s="62"/>
      <c r="F165" s="62"/>
      <c r="G165" s="67">
        <v>909090.91</v>
      </c>
      <c r="H165" s="67"/>
      <c r="I165" s="67">
        <v>822920.18</v>
      </c>
      <c r="J165" s="67">
        <v>511824.64000000001</v>
      </c>
      <c r="K165" s="67"/>
      <c r="L165" s="63">
        <f t="shared" ref="L165:L166" si="28">SUM(E165:K165)</f>
        <v>2243835.73</v>
      </c>
      <c r="M165" s="68">
        <f>+D165-L165</f>
        <v>7756164.2699999996</v>
      </c>
    </row>
    <row r="166" spans="1:13" ht="13.5" thickBot="1" x14ac:dyDescent="0.25">
      <c r="A166" s="69" t="s">
        <v>175</v>
      </c>
      <c r="B166" s="70">
        <v>16523500</v>
      </c>
      <c r="C166" s="71"/>
      <c r="D166" s="12">
        <f>+B166+C166</f>
        <v>16523500</v>
      </c>
      <c r="E166" s="71"/>
      <c r="F166" s="71"/>
      <c r="G166" s="71"/>
      <c r="H166" s="71"/>
      <c r="I166" s="71"/>
      <c r="J166" s="71"/>
      <c r="K166" s="71"/>
      <c r="L166" s="12">
        <f t="shared" si="28"/>
        <v>0</v>
      </c>
      <c r="M166" s="72">
        <f>+D166-L166</f>
        <v>16523500</v>
      </c>
    </row>
    <row r="167" spans="1:13" ht="13.5" thickBot="1" x14ac:dyDescent="0.25">
      <c r="A167" s="73" t="s">
        <v>176</v>
      </c>
      <c r="B167" s="62">
        <f>B168+B169</f>
        <v>310050000</v>
      </c>
      <c r="C167" s="62">
        <f>C168+C169</f>
        <v>0</v>
      </c>
      <c r="D167" s="74">
        <f>+B167+C167</f>
        <v>310050000</v>
      </c>
      <c r="E167" s="62">
        <f>+E169</f>
        <v>0</v>
      </c>
      <c r="F167" s="62">
        <f>+F169</f>
        <v>0</v>
      </c>
      <c r="G167" s="62">
        <f>+G168+G169</f>
        <v>0</v>
      </c>
      <c r="H167" s="62">
        <f>+H168+H169</f>
        <v>0</v>
      </c>
      <c r="I167" s="62">
        <f>+I168+I169</f>
        <v>0</v>
      </c>
      <c r="J167" s="62">
        <f>+J168+J169</f>
        <v>10571429</v>
      </c>
      <c r="K167" s="62">
        <f>+K168+K169</f>
        <v>0</v>
      </c>
      <c r="L167" s="75">
        <f>SUM(L168:L169)</f>
        <v>10571429</v>
      </c>
      <c r="M167" s="64">
        <f>+M168+M169</f>
        <v>299478571</v>
      </c>
    </row>
    <row r="168" spans="1:13" ht="13.5" thickBot="1" x14ac:dyDescent="0.25">
      <c r="A168" s="65" t="s">
        <v>177</v>
      </c>
      <c r="B168" s="62">
        <v>74000000</v>
      </c>
      <c r="C168" s="62"/>
      <c r="D168" s="12">
        <f>+B168+C168</f>
        <v>74000000</v>
      </c>
      <c r="E168" s="62"/>
      <c r="F168" s="76"/>
      <c r="G168" s="76"/>
      <c r="H168" s="76"/>
      <c r="I168" s="76"/>
      <c r="J168" s="57">
        <v>10571429</v>
      </c>
      <c r="K168" s="57"/>
      <c r="L168" s="63">
        <f t="shared" ref="L168:L169" si="29">SUM(E168:K168)</f>
        <v>10571429</v>
      </c>
      <c r="M168" s="13">
        <f t="shared" ref="M168:M175" si="30">+D168-L168</f>
        <v>63428571</v>
      </c>
    </row>
    <row r="169" spans="1:13" ht="13.5" thickBot="1" x14ac:dyDescent="0.25">
      <c r="A169" s="69" t="s">
        <v>178</v>
      </c>
      <c r="B169" s="77">
        <v>236050000</v>
      </c>
      <c r="C169" s="62"/>
      <c r="D169" s="63">
        <f>+B169+C169</f>
        <v>236050000</v>
      </c>
      <c r="E169" s="62"/>
      <c r="F169" s="62"/>
      <c r="G169" s="62"/>
      <c r="H169" s="62"/>
      <c r="I169" s="62"/>
      <c r="J169" s="62"/>
      <c r="K169" s="62"/>
      <c r="L169" s="63">
        <f t="shared" si="29"/>
        <v>0</v>
      </c>
      <c r="M169" s="68">
        <f t="shared" si="30"/>
        <v>236050000</v>
      </c>
    </row>
    <row r="170" spans="1:13" ht="13.5" thickBot="1" x14ac:dyDescent="0.25">
      <c r="A170" s="78" t="s">
        <v>179</v>
      </c>
      <c r="B170" s="62">
        <f>+B171+B172</f>
        <v>80815000</v>
      </c>
      <c r="C170" s="62">
        <f>+C171+C172</f>
        <v>0</v>
      </c>
      <c r="D170" s="74">
        <f>+D171+D172</f>
        <v>80815000</v>
      </c>
      <c r="E170" s="79">
        <f>+E172</f>
        <v>0</v>
      </c>
      <c r="F170" s="79">
        <f>+F172</f>
        <v>0</v>
      </c>
      <c r="G170" s="80">
        <f>+G171+G172</f>
        <v>909090.91</v>
      </c>
      <c r="H170" s="80">
        <f>+H171+H172</f>
        <v>0</v>
      </c>
      <c r="I170" s="80">
        <f>+I171+I172</f>
        <v>895758.98</v>
      </c>
      <c r="J170" s="80">
        <f>+J171+J172</f>
        <v>832773.36</v>
      </c>
      <c r="K170" s="80">
        <f>+K171+K172</f>
        <v>0</v>
      </c>
      <c r="L170" s="81">
        <f>SUM(L171:L172)</f>
        <v>2637623.25</v>
      </c>
      <c r="M170" s="82">
        <f t="shared" si="30"/>
        <v>78177376.75</v>
      </c>
    </row>
    <row r="171" spans="1:13" ht="13.5" thickBot="1" x14ac:dyDescent="0.25">
      <c r="A171" s="83" t="s">
        <v>180</v>
      </c>
      <c r="B171" s="62">
        <v>10000000</v>
      </c>
      <c r="C171" s="62"/>
      <c r="D171" s="63">
        <f t="shared" ref="D171:D177" si="31">+B171+C171</f>
        <v>10000000</v>
      </c>
      <c r="E171" s="84"/>
      <c r="F171" s="84"/>
      <c r="G171" s="85">
        <v>909090.91</v>
      </c>
      <c r="H171" s="85"/>
      <c r="I171" s="85">
        <v>895758.98</v>
      </c>
      <c r="J171" s="85">
        <v>832773.36</v>
      </c>
      <c r="K171" s="85"/>
      <c r="L171" s="63">
        <f t="shared" ref="L171:L172" si="32">SUM(E171:K171)</f>
        <v>2637623.25</v>
      </c>
      <c r="M171" s="86">
        <f t="shared" si="30"/>
        <v>7362376.75</v>
      </c>
    </row>
    <row r="172" spans="1:13" ht="13.5" thickBot="1" x14ac:dyDescent="0.25">
      <c r="A172" s="83" t="s">
        <v>181</v>
      </c>
      <c r="B172" s="66">
        <v>70815000</v>
      </c>
      <c r="C172" s="62"/>
      <c r="D172" s="12">
        <f t="shared" si="31"/>
        <v>70815000</v>
      </c>
      <c r="E172" s="62"/>
      <c r="F172" s="62"/>
      <c r="G172" s="87"/>
      <c r="H172" s="62"/>
      <c r="I172" s="62"/>
      <c r="J172" s="62"/>
      <c r="K172" s="62"/>
      <c r="L172" s="58">
        <f t="shared" si="32"/>
        <v>0</v>
      </c>
      <c r="M172" s="13">
        <f t="shared" si="30"/>
        <v>70815000</v>
      </c>
    </row>
    <row r="173" spans="1:13" ht="14.25" thickTop="1" thickBot="1" x14ac:dyDescent="0.25">
      <c r="A173" s="73" t="s">
        <v>182</v>
      </c>
      <c r="B173" s="62">
        <f>+B174</f>
        <v>47210000</v>
      </c>
      <c r="C173" s="35">
        <f>SUM(C174+C175)</f>
        <v>44616407.57</v>
      </c>
      <c r="D173" s="74">
        <f t="shared" si="31"/>
        <v>91826407.569999993</v>
      </c>
      <c r="E173" s="88">
        <f>+E174</f>
        <v>0</v>
      </c>
      <c r="F173" s="89">
        <f>+F174</f>
        <v>0</v>
      </c>
      <c r="G173" s="89">
        <f>+G174</f>
        <v>0</v>
      </c>
      <c r="H173" s="89">
        <f>+H174</f>
        <v>0</v>
      </c>
      <c r="I173" s="89">
        <f>+I174+I175</f>
        <v>22308203.780000001</v>
      </c>
      <c r="J173" s="90">
        <f>+J174+J175</f>
        <v>47210000</v>
      </c>
      <c r="K173" s="90">
        <f>+K174+K175</f>
        <v>-872761.63</v>
      </c>
      <c r="L173" s="90">
        <f>+L174+L175</f>
        <v>68645442.150000006</v>
      </c>
      <c r="M173" s="82">
        <f t="shared" si="30"/>
        <v>23180965.419999987</v>
      </c>
    </row>
    <row r="174" spans="1:13" ht="13.5" thickBot="1" x14ac:dyDescent="0.25">
      <c r="A174" s="91" t="s">
        <v>183</v>
      </c>
      <c r="B174" s="66">
        <v>47210000</v>
      </c>
      <c r="C174" s="92"/>
      <c r="D174" s="63">
        <f t="shared" si="31"/>
        <v>47210000</v>
      </c>
      <c r="E174" s="87"/>
      <c r="F174" s="87"/>
      <c r="G174" s="62"/>
      <c r="H174" s="62"/>
      <c r="I174" s="62"/>
      <c r="J174" s="87">
        <v>47210000</v>
      </c>
      <c r="K174" s="87">
        <v>-872761.63</v>
      </c>
      <c r="L174" s="63">
        <f t="shared" ref="L174:L175" si="33">SUM(E174:K174)</f>
        <v>46337238.369999997</v>
      </c>
      <c r="M174" s="68">
        <f t="shared" si="30"/>
        <v>872761.63000000268</v>
      </c>
    </row>
    <row r="175" spans="1:13" ht="13.5" thickBot="1" x14ac:dyDescent="0.25">
      <c r="A175" s="91" t="s">
        <v>184</v>
      </c>
      <c r="B175" s="66"/>
      <c r="C175" s="92">
        <v>44616407.57</v>
      </c>
      <c r="D175" s="63">
        <f t="shared" si="31"/>
        <v>44616407.57</v>
      </c>
      <c r="E175" s="87"/>
      <c r="F175" s="87"/>
      <c r="G175" s="87"/>
      <c r="H175" s="87"/>
      <c r="I175" s="87">
        <v>22308203.780000001</v>
      </c>
      <c r="J175" s="87"/>
      <c r="K175" s="62"/>
      <c r="L175" s="12">
        <f t="shared" si="33"/>
        <v>22308203.780000001</v>
      </c>
      <c r="M175" s="68">
        <f t="shared" si="30"/>
        <v>22308203.789999999</v>
      </c>
    </row>
    <row r="176" spans="1:13" ht="13.5" thickBot="1" x14ac:dyDescent="0.25">
      <c r="A176" s="93" t="s">
        <v>185</v>
      </c>
      <c r="B176" s="62">
        <f>+B177</f>
        <v>157404475</v>
      </c>
      <c r="C176" s="92"/>
      <c r="D176" s="63">
        <f t="shared" si="31"/>
        <v>157404475</v>
      </c>
      <c r="E176" s="87">
        <f t="shared" ref="E176:K176" si="34">+E177</f>
        <v>0</v>
      </c>
      <c r="F176" s="87">
        <f t="shared" si="34"/>
        <v>0</v>
      </c>
      <c r="G176" s="87">
        <f t="shared" si="34"/>
        <v>0</v>
      </c>
      <c r="H176" s="87">
        <f t="shared" si="34"/>
        <v>0</v>
      </c>
      <c r="I176" s="87">
        <f t="shared" si="34"/>
        <v>0</v>
      </c>
      <c r="J176" s="87">
        <f t="shared" si="34"/>
        <v>0</v>
      </c>
      <c r="K176" s="87">
        <f t="shared" si="34"/>
        <v>0</v>
      </c>
      <c r="L176" s="50">
        <f>SUM(L177:L177)</f>
        <v>0</v>
      </c>
      <c r="M176" s="82">
        <f>+D177-L177</f>
        <v>157404475</v>
      </c>
    </row>
    <row r="177" spans="1:13" ht="13.5" thickBot="1" x14ac:dyDescent="0.25">
      <c r="A177" s="91" t="s">
        <v>186</v>
      </c>
      <c r="B177" s="66">
        <v>157404475</v>
      </c>
      <c r="C177" s="92"/>
      <c r="D177" s="63">
        <f t="shared" si="31"/>
        <v>157404475</v>
      </c>
      <c r="E177" s="87"/>
      <c r="F177" s="87"/>
      <c r="G177" s="87"/>
      <c r="H177" s="87"/>
      <c r="I177" s="87"/>
      <c r="J177" s="87"/>
      <c r="K177" s="87"/>
      <c r="L177" s="63">
        <f>SUM(E177:K177)</f>
        <v>0</v>
      </c>
      <c r="M177" s="68">
        <f>+D177-L177</f>
        <v>157404475</v>
      </c>
    </row>
    <row r="178" spans="1:13" x14ac:dyDescent="0.2">
      <c r="B178" s="94"/>
    </row>
    <row r="179" spans="1:13" x14ac:dyDescent="0.2">
      <c r="B179" s="95"/>
    </row>
    <row r="180" spans="1:13" x14ac:dyDescent="0.2">
      <c r="B180" s="94"/>
    </row>
    <row r="181" spans="1:13" x14ac:dyDescent="0.2">
      <c r="B181" s="94"/>
      <c r="I181" s="96"/>
      <c r="J181" s="96"/>
      <c r="K181" s="96"/>
    </row>
    <row r="182" spans="1:13" x14ac:dyDescent="0.2">
      <c r="B182" s="94"/>
    </row>
    <row r="183" spans="1:13" x14ac:dyDescent="0.2">
      <c r="B183" s="94"/>
    </row>
    <row r="184" spans="1:13" x14ac:dyDescent="0.2">
      <c r="B184" s="94"/>
    </row>
    <row r="209" spans="1:13" x14ac:dyDescent="0.2">
      <c r="A209" s="1"/>
    </row>
    <row r="213" spans="1:13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7" spans="1:13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1" spans="1:13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3" spans="1:13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x14ac:dyDescent="0.2">
      <c r="B228" s="1"/>
    </row>
    <row r="229" spans="2:13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x14ac:dyDescent="0.2">
      <c r="B230" s="1"/>
    </row>
    <row r="231" spans="2:13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x14ac:dyDescent="0.2">
      <c r="B234" s="1"/>
    </row>
    <row r="235" spans="2:13" x14ac:dyDescent="0.2">
      <c r="B235" s="1"/>
    </row>
    <row r="236" spans="2:13" x14ac:dyDescent="0.2">
      <c r="B236" s="1"/>
      <c r="M236" s="1"/>
    </row>
    <row r="237" spans="2:13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3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x14ac:dyDescent="0.2">
      <c r="B240" s="1"/>
      <c r="M240" s="1"/>
    </row>
    <row r="242" spans="2:13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x14ac:dyDescent="0.2">
      <c r="B243" s="1"/>
      <c r="M243" s="1"/>
    </row>
    <row r="244" spans="2:13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x14ac:dyDescent="0.2">
      <c r="B248" s="1"/>
      <c r="M248" s="1"/>
    </row>
    <row r="249" spans="2:13" x14ac:dyDescent="0.2">
      <c r="B249" s="1"/>
      <c r="M249" s="1"/>
    </row>
    <row r="250" spans="2:13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x14ac:dyDescent="0.2">
      <c r="B253" s="1"/>
      <c r="M253" s="1"/>
    </row>
    <row r="254" spans="2:13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x14ac:dyDescent="0.2">
      <c r="B255" s="1"/>
    </row>
    <row r="256" spans="2:13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x14ac:dyDescent="0.2">
      <c r="B259" s="1"/>
    </row>
    <row r="260" spans="2:13" x14ac:dyDescent="0.2">
      <c r="B260" s="1"/>
    </row>
    <row r="261" spans="2:13" x14ac:dyDescent="0.2">
      <c r="B261" s="1"/>
    </row>
    <row r="262" spans="2:13" x14ac:dyDescent="0.2">
      <c r="B262" s="1"/>
    </row>
    <row r="263" spans="2:13" x14ac:dyDescent="0.2">
      <c r="B263" s="1"/>
      <c r="M263" s="1"/>
    </row>
    <row r="264" spans="2:13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x14ac:dyDescent="0.2">
      <c r="B267" s="1"/>
    </row>
    <row r="268" spans="2:13" x14ac:dyDescent="0.2">
      <c r="B268" s="1"/>
    </row>
    <row r="269" spans="2:13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x14ac:dyDescent="0.2">
      <c r="B272" s="1"/>
    </row>
    <row r="273" spans="2:13" x14ac:dyDescent="0.2">
      <c r="B273" s="1"/>
    </row>
    <row r="274" spans="2:13" x14ac:dyDescent="0.2">
      <c r="B274" s="1"/>
    </row>
    <row r="275" spans="2:13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x14ac:dyDescent="0.2">
      <c r="B281" s="1"/>
    </row>
    <row r="282" spans="2:13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x14ac:dyDescent="0.2">
      <c r="B284" s="1"/>
    </row>
    <row r="285" spans="2:13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3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3" x14ac:dyDescent="0.2"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3" x14ac:dyDescent="0.2">
      <c r="B288" s="1"/>
    </row>
    <row r="289" spans="2:13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3" spans="2:13" x14ac:dyDescent="0.2">
      <c r="B293" s="1"/>
      <c r="M293" s="1"/>
    </row>
    <row r="294" spans="2:13" x14ac:dyDescent="0.2">
      <c r="B294" s="1"/>
    </row>
    <row r="295" spans="2:13" x14ac:dyDescent="0.2">
      <c r="B295" s="1"/>
    </row>
    <row r="296" spans="2:13" x14ac:dyDescent="0.2">
      <c r="B296" s="1"/>
    </row>
    <row r="298" spans="2:13" x14ac:dyDescent="0.2">
      <c r="B298" s="1"/>
    </row>
    <row r="299" spans="2:13" x14ac:dyDescent="0.2">
      <c r="B299" s="1"/>
    </row>
    <row r="300" spans="2:13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x14ac:dyDescent="0.2">
      <c r="B303" s="1"/>
    </row>
    <row r="304" spans="2:13" x14ac:dyDescent="0.2">
      <c r="B304" s="1"/>
    </row>
    <row r="305" spans="2:13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</sheetData>
  <mergeCells count="5">
    <mergeCell ref="C6:C8"/>
    <mergeCell ref="A1:M1"/>
    <mergeCell ref="A2:M2"/>
    <mergeCell ref="A4:M4"/>
    <mergeCell ref="A5:M5"/>
  </mergeCells>
  <pageMargins left="0.59055118110236227" right="0.11811023622047245" top="0.39370078740157483" bottom="0.31496062992125984" header="0.15748031496062992" footer="0.39370078740157483"/>
  <pageSetup paperSize="5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 CONSOLIDADO (JULIO)</vt:lpstr>
      <vt:lpstr>'PROG CONSOLIDADO (JULIO)'!Área_de_impresión</vt:lpstr>
      <vt:lpstr>'PROG CONSOLIDADO (JULIO)'!Títulos_a_imprimir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Wadia Chantal</cp:lastModifiedBy>
  <cp:lastPrinted>2016-08-02T20:04:07Z</cp:lastPrinted>
  <dcterms:created xsi:type="dcterms:W3CDTF">2016-08-02T19:32:30Z</dcterms:created>
  <dcterms:modified xsi:type="dcterms:W3CDTF">2016-08-02T20:04:11Z</dcterms:modified>
</cp:coreProperties>
</file>