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JULIO)" sheetId="1" r:id="rId1"/>
  </sheets>
  <definedNames>
    <definedName name="_xlnm.Print_Area" localSheetId="0">'PROG CONSOLIDADO  (JULIO)'!$A$9:$M$174</definedName>
    <definedName name="_xlnm.Print_Titles" localSheetId="0">'PROG CONSOLIDADO  (JULIO)'!$1:$8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<sst xmlns="http://schemas.openxmlformats.org/spreadsheetml/2006/main" count="192" uniqueCount="185">
  <si>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</si>
  <si>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</si>
  <si>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</si>
  <si>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</si>
  <si>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</si>
  <si>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</si>
  <si>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</si>
  <si>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</si>
  <si>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</si>
  <si>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MAYO</t>
  </si>
  <si>
    <t>JUNIO</t>
  </si>
  <si>
    <t>JULIO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</si>
  <si>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</si>
  <si>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</si>
  <si>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</si>
  <si>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</si>
  <si>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</si>
  <si>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</si>
  <si>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</si>
  <si>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</si>
  <si>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</si>
  <si>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</si>
  <si>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</si>
  <si>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</si>
  <si>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</si>
  <si>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</si>
  <si>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</si>
  <si>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</si>
  <si>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</si>
  <si>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</si>
  <si>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</si>
  <si>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</si>
  <si>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</si>
  <si>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</si>
  <si>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</si>
  <si>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</si>
  <si>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</si>
  <si>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</si>
  <si>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</si>
  <si>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</si>
  <si>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</si>
  <si>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</si>
  <si>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</si>
  <si>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</si>
  <si>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</si>
  <si>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</si>
  <si>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</si>
  <si>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</si>
  <si>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</si>
  <si>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</si>
  <si>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</si>
  <si>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</si>
  <si>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</si>
  <si>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</si>
  <si>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</si>
  <si>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</si>
  <si>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2.2.7.1.05-Obras en bienes de dominio público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</si>
  <si>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</si>
  <si>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</si>
  <si>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</si>
  <si>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</si>
  <si>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</si>
  <si>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</si>
  <si>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</si>
  <si>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</si>
  <si>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</si>
  <si>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</si>
  <si>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</si>
  <si>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</si>
  <si>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</si>
  <si>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</si>
  <si>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</si>
  <si>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</si>
  <si>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</si>
  <si>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</si>
  <si>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</si>
  <si>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</si>
  <si>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</si>
  <si>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</si>
  <si>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</si>
  <si>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</si>
  <si>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</si>
  <si>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</si>
  <si>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</si>
  <si>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2.3.5.4.01Artículos de Caucho</t>
  </si>
  <si>
    <t>2.3.5.5..01-Productos Plástico</t>
  </si>
  <si>
    <t>2.3.6.1.01-Productos de cemento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</si>
  <si>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</si>
  <si>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</si>
  <si>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</si>
  <si>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</si>
  <si>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</si>
  <si>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</si>
  <si>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</si>
  <si>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</si>
  <si>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</si>
  <si>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</si>
  <si>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</si>
  <si>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</si>
  <si>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</si>
  <si>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</si>
  <si>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</si>
  <si>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</si>
  <si>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</si>
  <si>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</si>
  <si>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</si>
  <si>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</si>
  <si>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</si>
  <si>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</si>
  <si>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</si>
  <si>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</si>
  <si>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</si>
  <si>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</si>
  <si>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</si>
  <si>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</si>
  <si>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</si>
  <si>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</si>
  <si>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</si>
  <si>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</si>
  <si>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</si>
  <si>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</si>
  <si>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</si>
  <si>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</si>
  <si>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</si>
  <si>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</si>
  <si>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</si>
  <si>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</si>
  <si>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</si>
  <si>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2.5.2.2.02-INSTITUTO AGRARIO DOMINICANO (IAD)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</si>
  <si>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</si>
  <si>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</si>
  <si>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</si>
  <si>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</si>
  <si>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</si>
  <si>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</si>
  <si>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</si>
  <si>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</si>
  <si>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</si>
  <si>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</si>
  <si>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</t>
  </si>
  <si>
    <t>2.6.4.8.01-Otros equipos de transporte</t>
  </si>
  <si>
    <t>2.6.5.1.01-Maquinarias y equipo agropecuario</t>
  </si>
  <si>
    <t>2.6.5.3.01-Maquinarias y equipos de construcción</t>
  </si>
  <si>
    <t>2.6.5.4.01-Maquinarias, otros equipos y herramientas</t>
  </si>
  <si>
    <t>2.6.5.5.01-Equipo de telecomunicaciónes y señalamiento</t>
  </si>
  <si>
    <t>2.6.5.7.01-Herramientas y maquinas-herramientas</t>
  </si>
  <si>
    <t>2.6.5.6.01-Equipo de generación eléctrica y accesorios eléctricos</t>
  </si>
  <si>
    <t>2.6.6.9.01-Arboles, cultivos y plantas que general productos recurrentes</t>
  </si>
  <si>
    <t>2.6.8.3.01-Programa de informática</t>
  </si>
  <si>
    <t>2.6.9.9.01-Obras estructuras y objeto de valor</t>
  </si>
  <si>
    <t>2.7.1.1.01-Obras para edificaciones residenciales (viviendas)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</si>
  <si>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</si>
  <si>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</si>
  <si>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</si>
  <si>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</si>
  <si>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</si>
  <si>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</si>
  <si>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</si>
  <si>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</si>
  <si>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</si>
  <si>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</si>
  <si>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</si>
  <si>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</si>
  <si>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</si>
  <si>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</si>
  <si>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</si>
  <si>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</si>
  <si>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</si>
  <si>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</si>
  <si>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</si>
  <si>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</si>
  <si>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</si>
  <si>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</si>
  <si>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</si>
  <si>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</si>
  <si>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</si>
  <si>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</si>
  <si>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</si>
  <si>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</si>
  <si>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APROPIACION ORIGINAL</t>
  </si>
  <si>
    <t>MODIFICACIONES PRESUPUESTARIAS</t>
  </si>
  <si>
    <t>BALANCE APROPIACION</t>
  </si>
  <si>
    <t>TOTAL EJECUTADO</t>
  </si>
  <si>
    <t xml:space="preserve">BALANCE POR EJECUTAR </t>
  </si>
  <si>
    <t>EJECUCIÓN PRESUPUESTARIA CORRESPONDIENTE AL MES DE JULIO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</si>
</sst>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left"/>
      <protection/>
    </xf>
    <xf numFmtId="4" fontId="22" fillId="0" borderId="13" xfId="46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7" fillId="0" borderId="15" xfId="46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8" fillId="0" borderId="11" xfId="0" applyNumberFormat="1" applyFont="1" applyBorder="1" applyAlignment="1">
      <alignment/>
    </xf>
    <xf numFmtId="43" fontId="25" fillId="0" borderId="11" xfId="0" applyNumberFormat="1" applyFont="1" applyBorder="1" applyAlignment="1">
      <alignment/>
    </xf>
    <xf numFmtId="4" fontId="29" fillId="0" borderId="29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43" fontId="27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8" fillId="0" borderId="29" xfId="0" applyNumberFormat="1" applyFont="1" applyBorder="1" applyAlignment="1">
      <alignment/>
    </xf>
    <xf numFmtId="43" fontId="25" fillId="0" borderId="29" xfId="0" applyNumberFormat="1" applyFont="1" applyBorder="1" applyAlignment="1">
      <alignment/>
    </xf>
    <xf numFmtId="4" fontId="25" fillId="0" borderId="13" xfId="46" applyNumberFormat="1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43" fontId="27" fillId="24" borderId="29" xfId="46" applyFont="1" applyFill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7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0" fontId="19" fillId="25" borderId="36" xfId="0" applyFont="1" applyFill="1" applyBorder="1" applyAlignment="1" applyProtection="1">
      <alignment horizontal="left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4"/>
  <sheetViews>
    <sheetView tabSelected="1" zoomScalePageLayoutView="0" workbookViewId="0" topLeftCell="A1">
      <selection activeCell="A5" sqref="A5:M5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11" width="15.7109375" style="0" customWidth="1"/>
    <col min="12" max="12" width="17.8515625" style="0" customWidth="1"/>
    <col min="13" max="13" width="16.421875" style="0" customWidth="1"/>
    <col min="14" max="14" width="16.28125" style="0" customWidth="1"/>
    <col min="15" max="15" width="15.57421875" style="0" customWidth="1"/>
    <col min="16" max="16" width="14.421875" style="0" customWidth="1"/>
    <col min="17" max="17" width="15.57421875" style="0" customWidth="1"/>
    <col min="18" max="18" width="1.8515625" style="0" customWidth="1"/>
    <col min="19" max="19" width="15.57421875" style="0" customWidth="1"/>
    <col min="20" max="20" width="1.8515625" style="0" customWidth="1"/>
    <col min="21" max="21" width="19.00390625" style="0" customWidth="1"/>
    <col min="22" max="22" width="1.8515625" style="0" customWidth="1"/>
    <col min="23" max="29" width="15.57421875" style="0" customWidth="1"/>
  </cols>
  <sheetData>
    <row r="1" spans="1:13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178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7" ht="9" customHeight="1">
      <c r="A3" s="105"/>
      <c r="B3" s="105"/>
      <c r="C3" s="105"/>
      <c r="D3" s="105"/>
      <c r="E3" s="105"/>
      <c r="F3" s="105"/>
      <c r="G3" s="105"/>
    </row>
    <row r="4" spans="1:13" ht="15">
      <c r="A4" s="106" t="s">
        <v>184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6.5" thickBot="1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29" ht="12.75">
      <c r="A6" s="108" t="s">
        <v>0</v>
      </c>
      <c r="B6" s="109" t="s">
        <v>3</v>
      </c>
      <c r="C6" s="109" t="s">
        <v>3</v>
      </c>
      <c r="D6" s="109"/>
      <c r="E6" s="110" t="s">
        <v>5</v>
      </c>
      <c r="F6" s="110" t="s">
        <v>6</v>
      </c>
      <c r="G6" s="110" t="s">
        <v>7</v>
      </c>
      <c r="H6" s="111" t="s">
        <v>8</v>
      </c>
      <c r="I6" s="111" t="s">
        <v>9</v>
      </c>
      <c r="J6" s="111" t="s">
        <v>10</v>
      </c>
      <c r="K6" s="111" t="s">
        <v>11</v>
      </c>
      <c r="L6" s="109"/>
      <c r="M6" s="112" t="s">
        <v>3</v>
      </c>
      <c r="O6" s="1"/>
      <c r="Q6" s="1"/>
      <c r="S6" s="1"/>
      <c r="U6" s="1"/>
      <c r="W6" s="1"/>
      <c r="Y6" s="1"/>
      <c r="AA6" s="1"/>
      <c r="AC6" s="1"/>
    </row>
    <row r="7" spans="1:17" ht="25.5">
      <c r="A7" s="113" t="s">
        <v>4</v>
      </c>
      <c r="B7" s="114" t="s">
        <v>179</v>
      </c>
      <c r="C7" s="115" t="s">
        <v>180</v>
      </c>
      <c r="D7" s="114" t="s">
        <v>181</v>
      </c>
      <c r="E7" s="116"/>
      <c r="F7" s="116"/>
      <c r="G7" s="116"/>
      <c r="H7" s="117"/>
      <c r="I7" s="117"/>
      <c r="J7" s="117"/>
      <c r="K7" s="117"/>
      <c r="L7" s="114" t="s">
        <v>182</v>
      </c>
      <c r="M7" s="118" t="s">
        <v>183</v>
      </c>
      <c r="O7" s="1"/>
      <c r="Q7" s="1"/>
    </row>
    <row r="8" spans="1:17" ht="13.5" thickBot="1">
      <c r="A8" s="119"/>
      <c r="B8" s="120" t="s">
        <v>3</v>
      </c>
      <c r="C8" s="121" t="s">
        <v>3</v>
      </c>
      <c r="D8" s="120" t="s">
        <v>3</v>
      </c>
      <c r="E8" s="122"/>
      <c r="F8" s="122"/>
      <c r="G8" s="122"/>
      <c r="H8" s="123"/>
      <c r="I8" s="123"/>
      <c r="J8" s="123"/>
      <c r="K8" s="123"/>
      <c r="L8" s="120" t="s">
        <v>3</v>
      </c>
      <c r="M8" s="124" t="s">
        <v>3</v>
      </c>
      <c r="O8" s="1"/>
      <c r="Q8" s="1"/>
    </row>
    <row r="9" spans="1:27" ht="13.5" thickBot="1">
      <c r="A9" s="2" t="s">
        <v>12</v>
      </c>
      <c r="B9" s="3">
        <f aca="true" t="shared" si="0" ref="B9:K9">+B10+B123+B151+B158+B169+B172</f>
        <v>9826274807</v>
      </c>
      <c r="C9" s="3">
        <f t="shared" si="0"/>
        <v>240510781.99999997</v>
      </c>
      <c r="D9" s="3">
        <f t="shared" si="0"/>
        <v>10066785589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4">
        <f t="shared" si="0"/>
        <v>935970491.8190001</v>
      </c>
      <c r="J9" s="4">
        <f t="shared" si="0"/>
        <v>982255658.36</v>
      </c>
      <c r="K9" s="4">
        <f t="shared" si="0"/>
        <v>745591882.4100001</v>
      </c>
      <c r="L9" s="3">
        <f>+L10+L123+L151+L158+L172</f>
        <v>5947838798.759</v>
      </c>
      <c r="M9" s="5">
        <f>+M10+M123+M151+M158+M169+M172</f>
        <v>4079076358.0710006</v>
      </c>
      <c r="N9" s="1"/>
      <c r="O9" s="1"/>
      <c r="P9" s="1"/>
      <c r="AA9" s="1"/>
    </row>
    <row r="10" spans="1:17" ht="13.5" thickBot="1">
      <c r="A10" s="2" t="s">
        <v>13</v>
      </c>
      <c r="B10" s="3">
        <f aca="true" t="shared" si="1" ref="B10:M10">+B11+B25+B66+B108</f>
        <v>6796404326</v>
      </c>
      <c r="C10" s="6">
        <f t="shared" si="1"/>
        <v>-295757149.19</v>
      </c>
      <c r="D10" s="6">
        <f t="shared" si="1"/>
        <v>6500647176.809999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636682697.309</v>
      </c>
      <c r="J10" s="3">
        <f t="shared" si="1"/>
        <v>557210931.53</v>
      </c>
      <c r="K10" s="3">
        <f t="shared" si="1"/>
        <v>511489493.97</v>
      </c>
      <c r="L10" s="3">
        <f t="shared" si="1"/>
        <v>3754398186.629</v>
      </c>
      <c r="M10" s="7">
        <f t="shared" si="1"/>
        <v>2746143990.181</v>
      </c>
      <c r="Q10" s="1"/>
    </row>
    <row r="11" spans="1:13" ht="15" thickBot="1">
      <c r="A11" s="8" t="s">
        <v>14</v>
      </c>
      <c r="B11" s="3">
        <f aca="true" t="shared" si="2" ref="B11:M11">SUM(B12:B24)</f>
        <v>1975211357</v>
      </c>
      <c r="C11" s="6">
        <f t="shared" si="2"/>
        <v>-23374220.69</v>
      </c>
      <c r="D11" s="3">
        <f t="shared" si="2"/>
        <v>1951837136.31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151166833.19</v>
      </c>
      <c r="J11" s="3">
        <f t="shared" si="2"/>
        <v>152062564.05</v>
      </c>
      <c r="K11" s="3">
        <f t="shared" si="2"/>
        <v>159570644.48</v>
      </c>
      <c r="L11" s="3">
        <f t="shared" si="2"/>
        <v>1076225829.0399997</v>
      </c>
      <c r="M11" s="7">
        <f t="shared" si="2"/>
        <v>875611307.2700002</v>
      </c>
    </row>
    <row r="12" spans="1:27" ht="12.75">
      <c r="A12" s="9" t="s">
        <v>15</v>
      </c>
      <c r="B12" s="10">
        <v>1399739463</v>
      </c>
      <c r="C12" s="11">
        <v>-59154630</v>
      </c>
      <c r="D12" s="12">
        <f aca="true" t="shared" si="3" ref="D12:D24">+B12+C12</f>
        <v>1340584833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v>111938810.87</v>
      </c>
      <c r="J12" s="12">
        <v>111784472.64</v>
      </c>
      <c r="K12" s="12">
        <v>111888970.43</v>
      </c>
      <c r="L12" s="12">
        <f aca="true" t="shared" si="4" ref="L12:L24">SUM(E12:K12)</f>
        <v>781797181.21</v>
      </c>
      <c r="M12" s="13">
        <f aca="true" t="shared" si="5" ref="M12:M24">+D12-L12</f>
        <v>558787651.79</v>
      </c>
      <c r="N12" s="1"/>
      <c r="O12" s="1"/>
      <c r="P12" s="1"/>
      <c r="AA12" s="1"/>
    </row>
    <row r="13" spans="1:27" ht="12.75">
      <c r="A13" s="9" t="s">
        <v>16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v>40333.33</v>
      </c>
      <c r="J13" s="12">
        <v>905000</v>
      </c>
      <c r="K13" s="12">
        <v>2945000</v>
      </c>
      <c r="L13" s="12">
        <f t="shared" si="4"/>
        <v>6490083.33</v>
      </c>
      <c r="M13" s="13">
        <f t="shared" si="5"/>
        <v>-130083.33000000007</v>
      </c>
      <c r="N13" s="1"/>
      <c r="O13" s="1"/>
      <c r="P13" s="1"/>
      <c r="AA13" s="1"/>
    </row>
    <row r="14" spans="1:27" ht="12.75">
      <c r="A14" s="9" t="s">
        <v>17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v>12847500</v>
      </c>
      <c r="J14" s="12">
        <v>12791000</v>
      </c>
      <c r="K14" s="12">
        <v>11721500</v>
      </c>
      <c r="L14" s="12">
        <f t="shared" si="4"/>
        <v>88460500</v>
      </c>
      <c r="M14" s="13">
        <f t="shared" si="5"/>
        <v>40629738</v>
      </c>
      <c r="N14" s="1"/>
      <c r="O14" s="1"/>
      <c r="P14" s="1"/>
      <c r="AA14" s="1"/>
    </row>
    <row r="15" spans="1:27" ht="12.75">
      <c r="A15" s="9" t="s">
        <v>18</v>
      </c>
      <c r="B15" s="10"/>
      <c r="C15" s="11">
        <v>46000000</v>
      </c>
      <c r="D15" s="12">
        <f t="shared" si="3"/>
        <v>46000000</v>
      </c>
      <c r="E15" s="12"/>
      <c r="F15" s="12"/>
      <c r="G15" s="12"/>
      <c r="H15" s="12"/>
      <c r="I15" s="12"/>
      <c r="J15" s="12"/>
      <c r="K15" s="12"/>
      <c r="L15" s="12">
        <f t="shared" si="4"/>
        <v>0</v>
      </c>
      <c r="M15" s="13">
        <f t="shared" si="5"/>
        <v>46000000</v>
      </c>
      <c r="N15" s="1"/>
      <c r="O15" s="1"/>
      <c r="P15" s="1"/>
      <c r="AA15" s="1"/>
    </row>
    <row r="16" spans="1:27" ht="12.75">
      <c r="A16" s="9" t="s">
        <v>19</v>
      </c>
      <c r="B16" s="10">
        <v>96982523</v>
      </c>
      <c r="C16" s="11"/>
      <c r="D16" s="12">
        <f t="shared" si="3"/>
        <v>96982523</v>
      </c>
      <c r="E16" s="12">
        <v>7152654.67</v>
      </c>
      <c r="F16" s="12">
        <v>7188167.17</v>
      </c>
      <c r="G16" s="12">
        <v>7324729.91</v>
      </c>
      <c r="H16" s="12">
        <v>7162121.45</v>
      </c>
      <c r="I16" s="12">
        <v>7089967.93</v>
      </c>
      <c r="J16" s="12">
        <v>7025593.88</v>
      </c>
      <c r="K16" s="12">
        <v>7044111.64</v>
      </c>
      <c r="L16" s="12">
        <f t="shared" si="4"/>
        <v>49987346.65</v>
      </c>
      <c r="M16" s="13">
        <f t="shared" si="5"/>
        <v>46995176.35</v>
      </c>
      <c r="N16" s="1"/>
      <c r="O16" s="1"/>
      <c r="P16" s="1"/>
      <c r="AA16" s="1"/>
    </row>
    <row r="17" spans="1:27" ht="12.75">
      <c r="A17" s="9" t="s">
        <v>20</v>
      </c>
      <c r="B17" s="10">
        <v>106675415</v>
      </c>
      <c r="C17" s="11">
        <v>-18788024</v>
      </c>
      <c r="D17" s="12">
        <f t="shared" si="3"/>
        <v>87887391</v>
      </c>
      <c r="E17" s="12"/>
      <c r="F17" s="12"/>
      <c r="G17" s="12"/>
      <c r="H17" s="12"/>
      <c r="I17" s="12"/>
      <c r="J17" s="12"/>
      <c r="K17" s="12"/>
      <c r="L17" s="12">
        <f t="shared" si="4"/>
        <v>0</v>
      </c>
      <c r="M17" s="13">
        <f t="shared" si="5"/>
        <v>87887391</v>
      </c>
      <c r="N17" s="1"/>
      <c r="O17" s="1"/>
      <c r="P17" s="1"/>
      <c r="AA17" s="1"/>
    </row>
    <row r="18" spans="1:27" ht="12.75">
      <c r="A18" s="9" t="s">
        <v>21</v>
      </c>
      <c r="B18" s="10">
        <v>3500000</v>
      </c>
      <c r="C18" s="11"/>
      <c r="D18" s="12">
        <f t="shared" si="3"/>
        <v>3500000</v>
      </c>
      <c r="E18" s="12"/>
      <c r="F18" s="12"/>
      <c r="G18" s="12"/>
      <c r="H18" s="12">
        <v>1169795.01</v>
      </c>
      <c r="I18" s="12"/>
      <c r="J18" s="12"/>
      <c r="K18" s="12"/>
      <c r="L18" s="12">
        <f t="shared" si="4"/>
        <v>1169795.01</v>
      </c>
      <c r="M18" s="13">
        <f t="shared" si="5"/>
        <v>2330204.99</v>
      </c>
      <c r="N18" s="1"/>
      <c r="O18" s="1"/>
      <c r="P18" s="1"/>
      <c r="AA18" s="1"/>
    </row>
    <row r="19" spans="1:27" ht="12.75">
      <c r="A19" s="9" t="s">
        <v>22</v>
      </c>
      <c r="B19" s="10">
        <v>4102224</v>
      </c>
      <c r="C19" s="11"/>
      <c r="D19" s="12">
        <f t="shared" si="3"/>
        <v>4102224</v>
      </c>
      <c r="E19" s="12"/>
      <c r="F19" s="12">
        <v>682521.34</v>
      </c>
      <c r="G19" s="12">
        <v>341260.46</v>
      </c>
      <c r="H19" s="12"/>
      <c r="I19" s="12">
        <v>341260.46</v>
      </c>
      <c r="J19" s="12">
        <v>682520.67</v>
      </c>
      <c r="K19" s="12"/>
      <c r="L19" s="12">
        <f t="shared" si="4"/>
        <v>2047562.9300000002</v>
      </c>
      <c r="M19" s="13">
        <f t="shared" si="5"/>
        <v>2054661.0699999998</v>
      </c>
      <c r="N19" s="1"/>
      <c r="O19" s="1"/>
      <c r="P19" s="1"/>
      <c r="AA19" s="1"/>
    </row>
    <row r="20" spans="1:27" ht="12.75">
      <c r="A20" s="9" t="s">
        <v>23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v>976858.83</v>
      </c>
      <c r="I20" s="12">
        <v>976858.83</v>
      </c>
      <c r="J20" s="12">
        <v>976856.83</v>
      </c>
      <c r="K20" s="12">
        <v>976858.83</v>
      </c>
      <c r="L20" s="12">
        <f t="shared" si="4"/>
        <v>6838009.81</v>
      </c>
      <c r="M20" s="13">
        <f t="shared" si="5"/>
        <v>4884322.19</v>
      </c>
      <c r="N20" s="1"/>
      <c r="O20" s="1"/>
      <c r="P20" s="1"/>
      <c r="AA20" s="1"/>
    </row>
    <row r="21" spans="1:27" ht="12.75">
      <c r="A21" s="9" t="s">
        <v>24</v>
      </c>
      <c r="B21" s="10">
        <v>28500000</v>
      </c>
      <c r="C21" s="11"/>
      <c r="D21" s="12">
        <f t="shared" si="3"/>
        <v>28500000</v>
      </c>
      <c r="E21" s="12"/>
      <c r="F21" s="12"/>
      <c r="G21" s="12"/>
      <c r="H21" s="12">
        <v>7080035.15</v>
      </c>
      <c r="I21" s="12"/>
      <c r="J21" s="12"/>
      <c r="K21" s="12">
        <v>7078022.66</v>
      </c>
      <c r="L21" s="12">
        <f t="shared" si="4"/>
        <v>14158057.81</v>
      </c>
      <c r="M21" s="13">
        <f t="shared" si="5"/>
        <v>14341942.19</v>
      </c>
      <c r="N21" s="1"/>
      <c r="O21" s="1"/>
      <c r="P21" s="1"/>
      <c r="AA21" s="1"/>
    </row>
    <row r="22" spans="1:27" ht="12.75">
      <c r="A22" s="9" t="s">
        <v>25</v>
      </c>
      <c r="B22" s="10">
        <v>87881114</v>
      </c>
      <c r="C22" s="11">
        <v>4138894</v>
      </c>
      <c r="D22" s="12">
        <f t="shared" si="3"/>
        <v>92020008</v>
      </c>
      <c r="E22" s="12">
        <v>8237767.91</v>
      </c>
      <c r="F22" s="12">
        <v>8296068.13</v>
      </c>
      <c r="G22" s="12">
        <v>8284237.02</v>
      </c>
      <c r="H22" s="12">
        <v>8249947.45</v>
      </c>
      <c r="I22" s="12">
        <v>8292939.84</v>
      </c>
      <c r="J22" s="12">
        <v>8276472.45</v>
      </c>
      <c r="K22" s="12">
        <v>8285194.23</v>
      </c>
      <c r="L22" s="12">
        <f t="shared" si="4"/>
        <v>57922627.03</v>
      </c>
      <c r="M22" s="13">
        <f t="shared" si="5"/>
        <v>34097380.97</v>
      </c>
      <c r="N22" s="1"/>
      <c r="O22" s="1"/>
      <c r="P22" s="1"/>
      <c r="Q22" s="14"/>
      <c r="AA22" s="1"/>
    </row>
    <row r="23" spans="1:27" ht="12.75">
      <c r="A23" s="9" t="s">
        <v>26</v>
      </c>
      <c r="B23" s="10">
        <v>88213028</v>
      </c>
      <c r="C23" s="11">
        <v>3822915</v>
      </c>
      <c r="D23" s="12">
        <f t="shared" si="3"/>
        <v>92035943</v>
      </c>
      <c r="E23" s="12">
        <v>8386212.35</v>
      </c>
      <c r="F23" s="12">
        <v>8444594.81</v>
      </c>
      <c r="G23" s="12">
        <v>8426563.07</v>
      </c>
      <c r="H23" s="12">
        <v>8391263.17</v>
      </c>
      <c r="I23" s="12">
        <v>8430468.03</v>
      </c>
      <c r="J23" s="12">
        <v>8414939.52</v>
      </c>
      <c r="K23" s="12">
        <v>8423673.59</v>
      </c>
      <c r="L23" s="12">
        <f t="shared" si="4"/>
        <v>58917714.54000001</v>
      </c>
      <c r="M23" s="13">
        <f t="shared" si="5"/>
        <v>33118228.459999993</v>
      </c>
      <c r="N23" s="1"/>
      <c r="O23" s="1"/>
      <c r="P23" s="1"/>
      <c r="Q23" s="14"/>
      <c r="AA23" s="1"/>
    </row>
    <row r="24" spans="1:27" ht="13.5" thickBot="1">
      <c r="A24" s="9" t="s">
        <v>27</v>
      </c>
      <c r="B24" s="10">
        <v>12445020</v>
      </c>
      <c r="C24" s="11">
        <v>606624.31</v>
      </c>
      <c r="D24" s="12">
        <f t="shared" si="3"/>
        <v>13051644.31</v>
      </c>
      <c r="E24" s="12">
        <v>1198863.7</v>
      </c>
      <c r="F24" s="12">
        <v>1208174.65</v>
      </c>
      <c r="G24" s="12">
        <v>1206533.17</v>
      </c>
      <c r="H24" s="12">
        <v>1201664.14</v>
      </c>
      <c r="I24" s="12">
        <v>1208693.9</v>
      </c>
      <c r="J24" s="12">
        <v>1205708.06</v>
      </c>
      <c r="K24" s="12">
        <v>1207313.1</v>
      </c>
      <c r="L24" s="12">
        <f t="shared" si="4"/>
        <v>8436950.719999999</v>
      </c>
      <c r="M24" s="13">
        <f t="shared" si="5"/>
        <v>4614693.590000002</v>
      </c>
      <c r="N24" s="1"/>
      <c r="O24" s="1"/>
      <c r="P24" s="1"/>
      <c r="Q24" s="14"/>
      <c r="AA24" s="1"/>
    </row>
    <row r="25" spans="1:27" ht="15" thickBot="1">
      <c r="A25" s="15" t="s">
        <v>28</v>
      </c>
      <c r="B25" s="3">
        <f aca="true" t="shared" si="6" ref="B25:M25">SUM(B26:B65)</f>
        <v>444667216</v>
      </c>
      <c r="C25" s="6">
        <f t="shared" si="6"/>
        <v>-93323501</v>
      </c>
      <c r="D25" s="3">
        <f t="shared" si="6"/>
        <v>351343715</v>
      </c>
      <c r="E25" s="3">
        <f t="shared" si="6"/>
        <v>15239312.01</v>
      </c>
      <c r="F25" s="3">
        <f t="shared" si="6"/>
        <v>22228103.37</v>
      </c>
      <c r="G25" s="3">
        <f t="shared" si="6"/>
        <v>45536917.54</v>
      </c>
      <c r="H25" s="3">
        <f t="shared" si="6"/>
        <v>23136811.18</v>
      </c>
      <c r="I25" s="3">
        <f t="shared" si="6"/>
        <v>29432591.09</v>
      </c>
      <c r="J25" s="3">
        <f t="shared" si="6"/>
        <v>32603810.689999998</v>
      </c>
      <c r="K25" s="3">
        <f t="shared" si="6"/>
        <v>25846260.74</v>
      </c>
      <c r="L25" s="3">
        <f t="shared" si="6"/>
        <v>194023806.62000003</v>
      </c>
      <c r="M25" s="7">
        <f t="shared" si="6"/>
        <v>157319908.37999997</v>
      </c>
      <c r="N25" s="1"/>
      <c r="O25" s="1"/>
      <c r="P25" s="1"/>
      <c r="Q25" s="14"/>
      <c r="AA25" s="1"/>
    </row>
    <row r="26" spans="1:27" ht="12.75">
      <c r="A26" s="9" t="s">
        <v>29</v>
      </c>
      <c r="B26" s="10">
        <v>8000000</v>
      </c>
      <c r="C26" s="12"/>
      <c r="D26" s="12">
        <f aca="true" t="shared" si="7" ref="D26:D65">+B26+C26</f>
        <v>8000000</v>
      </c>
      <c r="E26" s="12"/>
      <c r="F26" s="12">
        <v>1205655.72</v>
      </c>
      <c r="G26" s="12">
        <v>2441075.8</v>
      </c>
      <c r="H26" s="12">
        <v>1412819.9</v>
      </c>
      <c r="I26" s="12">
        <v>1112558.21</v>
      </c>
      <c r="J26" s="12">
        <v>1147803.67</v>
      </c>
      <c r="K26" s="12">
        <v>149894.68</v>
      </c>
      <c r="L26" s="12">
        <f aca="true" t="shared" si="8" ref="L26:L65">SUM(E26:K26)</f>
        <v>7469807.9799999995</v>
      </c>
      <c r="M26" s="13">
        <f aca="true" t="shared" si="9" ref="M26:M65">+D26-L26</f>
        <v>530192.0200000005</v>
      </c>
      <c r="N26" s="1"/>
      <c r="O26" s="1"/>
      <c r="P26" s="1"/>
      <c r="Q26" s="14"/>
      <c r="AA26" s="1"/>
    </row>
    <row r="27" spans="1:27" ht="12.75">
      <c r="A27" s="9" t="s">
        <v>30</v>
      </c>
      <c r="B27" s="10">
        <v>24000000</v>
      </c>
      <c r="C27" s="12"/>
      <c r="D27" s="12">
        <f t="shared" si="7"/>
        <v>24000000</v>
      </c>
      <c r="E27" s="12"/>
      <c r="F27" s="12">
        <v>1436291.94</v>
      </c>
      <c r="G27" s="12">
        <v>781675.88</v>
      </c>
      <c r="H27" s="12">
        <v>797614.72</v>
      </c>
      <c r="I27" s="12">
        <v>908342.23</v>
      </c>
      <c r="J27" s="12">
        <v>844514.17</v>
      </c>
      <c r="K27" s="12">
        <v>1611694</v>
      </c>
      <c r="L27" s="12">
        <f t="shared" si="8"/>
        <v>6380132.94</v>
      </c>
      <c r="M27" s="13">
        <f t="shared" si="9"/>
        <v>17619867.06</v>
      </c>
      <c r="N27" s="1"/>
      <c r="O27" s="1"/>
      <c r="P27" s="1"/>
      <c r="Q27" s="14"/>
      <c r="AA27" s="1"/>
    </row>
    <row r="28" spans="1:27" ht="12.75">
      <c r="A28" s="9" t="s">
        <v>31</v>
      </c>
      <c r="B28" s="10">
        <v>3200000</v>
      </c>
      <c r="C28" s="12"/>
      <c r="D28" s="12">
        <f t="shared" si="7"/>
        <v>3200000</v>
      </c>
      <c r="E28" s="12"/>
      <c r="F28" s="12">
        <v>28087.56</v>
      </c>
      <c r="G28" s="12">
        <v>61520.55</v>
      </c>
      <c r="H28" s="12"/>
      <c r="I28" s="12"/>
      <c r="J28" s="12"/>
      <c r="K28" s="12"/>
      <c r="L28" s="12">
        <f t="shared" si="8"/>
        <v>89608.11</v>
      </c>
      <c r="M28" s="13">
        <f t="shared" si="9"/>
        <v>3110391.89</v>
      </c>
      <c r="N28" s="1"/>
      <c r="O28" s="1"/>
      <c r="P28" s="1"/>
      <c r="Q28" s="14"/>
      <c r="AA28" s="1"/>
    </row>
    <row r="29" spans="1:27" ht="12.75">
      <c r="A29" s="9" t="s">
        <v>32</v>
      </c>
      <c r="B29" s="10">
        <v>60590622</v>
      </c>
      <c r="C29" s="11"/>
      <c r="D29" s="12">
        <f t="shared" si="7"/>
        <v>60590622</v>
      </c>
      <c r="E29" s="12"/>
      <c r="F29" s="12">
        <v>7678724.74</v>
      </c>
      <c r="G29" s="12">
        <v>4025627.93</v>
      </c>
      <c r="H29" s="12">
        <v>4330498.54</v>
      </c>
      <c r="I29" s="12">
        <v>4223098.89</v>
      </c>
      <c r="J29" s="12">
        <v>4420238.72</v>
      </c>
      <c r="K29" s="12">
        <v>4571674.79</v>
      </c>
      <c r="L29" s="12">
        <f t="shared" si="8"/>
        <v>29249863.61</v>
      </c>
      <c r="M29" s="13">
        <f t="shared" si="9"/>
        <v>31340758.39</v>
      </c>
      <c r="N29" s="1"/>
      <c r="O29" s="1"/>
      <c r="P29" s="1"/>
      <c r="Q29" s="14"/>
      <c r="AA29" s="1"/>
    </row>
    <row r="30" spans="1:27" ht="12.75">
      <c r="A30" s="9" t="s">
        <v>33</v>
      </c>
      <c r="B30" s="10">
        <v>28878254</v>
      </c>
      <c r="C30" s="11"/>
      <c r="D30" s="12">
        <f t="shared" si="7"/>
        <v>28878254</v>
      </c>
      <c r="E30" s="12">
        <v>2943812.01</v>
      </c>
      <c r="F30" s="12">
        <v>2729680.41</v>
      </c>
      <c r="G30" s="12">
        <v>2508794</v>
      </c>
      <c r="H30" s="12">
        <v>2818315.59</v>
      </c>
      <c r="I30" s="12">
        <v>3236223.48</v>
      </c>
      <c r="J30" s="12">
        <v>3331154.73</v>
      </c>
      <c r="K30" s="12">
        <v>3550569.05</v>
      </c>
      <c r="L30" s="12">
        <f t="shared" si="8"/>
        <v>21118549.27</v>
      </c>
      <c r="M30" s="13">
        <f t="shared" si="9"/>
        <v>7759704.73</v>
      </c>
      <c r="N30" s="1"/>
      <c r="O30" s="1"/>
      <c r="P30" s="1"/>
      <c r="Q30" s="14"/>
      <c r="AA30" s="1"/>
    </row>
    <row r="31" spans="1:27" ht="12.75">
      <c r="A31" s="9" t="s">
        <v>34</v>
      </c>
      <c r="B31" s="10">
        <v>452724</v>
      </c>
      <c r="C31" s="16"/>
      <c r="D31" s="12">
        <f t="shared" si="7"/>
        <v>452724</v>
      </c>
      <c r="E31" s="12"/>
      <c r="F31" s="12">
        <v>105104</v>
      </c>
      <c r="G31" s="12">
        <v>7198</v>
      </c>
      <c r="H31" s="12">
        <v>6695</v>
      </c>
      <c r="I31" s="12">
        <v>89947</v>
      </c>
      <c r="J31" s="12">
        <v>38954</v>
      </c>
      <c r="K31" s="12">
        <v>36524</v>
      </c>
      <c r="L31" s="12">
        <f t="shared" si="8"/>
        <v>284422</v>
      </c>
      <c r="M31" s="13">
        <f t="shared" si="9"/>
        <v>168302</v>
      </c>
      <c r="N31" s="1"/>
      <c r="O31" s="1"/>
      <c r="P31" s="1"/>
      <c r="Q31" s="14"/>
      <c r="AA31" s="1"/>
    </row>
    <row r="32" spans="1:27" ht="12.75">
      <c r="A32" s="9" t="s">
        <v>35</v>
      </c>
      <c r="B32" s="10">
        <v>500000</v>
      </c>
      <c r="C32" s="11"/>
      <c r="D32" s="12">
        <f t="shared" si="7"/>
        <v>500000</v>
      </c>
      <c r="E32" s="12"/>
      <c r="F32" s="12">
        <v>334</v>
      </c>
      <c r="G32" s="12"/>
      <c r="H32" s="12"/>
      <c r="I32" s="12"/>
      <c r="J32" s="12"/>
      <c r="K32" s="12">
        <v>150000</v>
      </c>
      <c r="L32" s="12">
        <f t="shared" si="8"/>
        <v>150334</v>
      </c>
      <c r="M32" s="13">
        <f t="shared" si="9"/>
        <v>349666</v>
      </c>
      <c r="N32" s="1"/>
      <c r="O32" s="1"/>
      <c r="P32" s="1"/>
      <c r="Q32" s="14"/>
      <c r="AA32" s="1"/>
    </row>
    <row r="33" spans="1:27" ht="12.75">
      <c r="A33" s="9" t="s">
        <v>36</v>
      </c>
      <c r="B33" s="10">
        <v>32200762</v>
      </c>
      <c r="C33" s="11">
        <v>-16903187</v>
      </c>
      <c r="D33" s="12">
        <f t="shared" si="7"/>
        <v>15297575</v>
      </c>
      <c r="E33" s="12"/>
      <c r="F33" s="12"/>
      <c r="G33" s="12">
        <v>3415340.1</v>
      </c>
      <c r="H33" s="12">
        <v>6552316.68</v>
      </c>
      <c r="I33" s="12">
        <v>3189909</v>
      </c>
      <c r="J33" s="12">
        <v>1494677</v>
      </c>
      <c r="K33" s="12"/>
      <c r="L33" s="12">
        <f t="shared" si="8"/>
        <v>14652242.78</v>
      </c>
      <c r="M33" s="13">
        <f t="shared" si="9"/>
        <v>645332.2200000007</v>
      </c>
      <c r="N33" s="1"/>
      <c r="O33" s="1"/>
      <c r="P33" s="1"/>
      <c r="Q33" s="14"/>
      <c r="AA33" s="1"/>
    </row>
    <row r="34" spans="1:27" ht="12.75">
      <c r="A34" s="9" t="s">
        <v>37</v>
      </c>
      <c r="B34" s="10">
        <v>6200000</v>
      </c>
      <c r="C34" s="11">
        <v>-6200000</v>
      </c>
      <c r="D34" s="12">
        <f t="shared" si="7"/>
        <v>0</v>
      </c>
      <c r="E34" s="12"/>
      <c r="F34" s="12"/>
      <c r="G34" s="12"/>
      <c r="H34" s="12"/>
      <c r="I34" s="12"/>
      <c r="J34" s="12"/>
      <c r="K34" s="12"/>
      <c r="L34" s="12">
        <f t="shared" si="8"/>
        <v>0</v>
      </c>
      <c r="M34" s="13">
        <f t="shared" si="9"/>
        <v>0</v>
      </c>
      <c r="N34" s="1"/>
      <c r="O34" s="1"/>
      <c r="P34" s="1"/>
      <c r="Q34" s="14"/>
      <c r="AA34" s="1"/>
    </row>
    <row r="35" spans="1:27" ht="12.75">
      <c r="A35" s="9" t="s">
        <v>38</v>
      </c>
      <c r="B35" s="10">
        <v>31116480</v>
      </c>
      <c r="C35" s="11">
        <v>-8192318</v>
      </c>
      <c r="D35" s="12">
        <f t="shared" si="7"/>
        <v>22924162</v>
      </c>
      <c r="E35" s="12"/>
      <c r="F35" s="12"/>
      <c r="G35" s="12"/>
      <c r="H35" s="12"/>
      <c r="I35" s="12"/>
      <c r="J35" s="12"/>
      <c r="K35" s="12">
        <v>5471537</v>
      </c>
      <c r="L35" s="12">
        <f t="shared" si="8"/>
        <v>5471537</v>
      </c>
      <c r="M35" s="13">
        <f t="shared" si="9"/>
        <v>17452625</v>
      </c>
      <c r="N35" s="1"/>
      <c r="O35" s="1"/>
      <c r="P35" s="1"/>
      <c r="Q35" s="14"/>
      <c r="AA35" s="1"/>
    </row>
    <row r="36" spans="1:27" ht="12.75">
      <c r="A36" s="9" t="s">
        <v>39</v>
      </c>
      <c r="B36" s="10"/>
      <c r="C36" s="11">
        <v>2216950</v>
      </c>
      <c r="D36" s="12">
        <f t="shared" si="7"/>
        <v>2216950</v>
      </c>
      <c r="E36" s="12"/>
      <c r="F36" s="12"/>
      <c r="G36" s="12">
        <v>1446776</v>
      </c>
      <c r="H36" s="12"/>
      <c r="I36" s="12">
        <v>513948</v>
      </c>
      <c r="J36" s="12"/>
      <c r="K36" s="12"/>
      <c r="L36" s="12">
        <f t="shared" si="8"/>
        <v>1960724</v>
      </c>
      <c r="M36" s="13">
        <f t="shared" si="9"/>
        <v>256226</v>
      </c>
      <c r="N36" s="1"/>
      <c r="O36" s="1"/>
      <c r="P36" s="1"/>
      <c r="Q36" s="14"/>
      <c r="AA36" s="1"/>
    </row>
    <row r="37" spans="1:27" ht="12.75">
      <c r="A37" s="9" t="s">
        <v>40</v>
      </c>
      <c r="B37" s="10">
        <v>1785000</v>
      </c>
      <c r="C37" s="11">
        <v>-1785000</v>
      </c>
      <c r="D37" s="12">
        <f t="shared" si="7"/>
        <v>0</v>
      </c>
      <c r="E37" s="12"/>
      <c r="F37" s="12"/>
      <c r="G37" s="12"/>
      <c r="H37" s="12"/>
      <c r="I37" s="12"/>
      <c r="J37" s="12"/>
      <c r="K37" s="12"/>
      <c r="L37" s="12">
        <f t="shared" si="8"/>
        <v>0</v>
      </c>
      <c r="M37" s="13">
        <f t="shared" si="9"/>
        <v>0</v>
      </c>
      <c r="N37" s="1"/>
      <c r="O37" s="1"/>
      <c r="P37" s="1"/>
      <c r="Q37" s="14"/>
      <c r="AA37" s="1"/>
    </row>
    <row r="38" spans="1:27" ht="12.75">
      <c r="A38" s="9" t="s">
        <v>41</v>
      </c>
      <c r="B38" s="10">
        <v>900000</v>
      </c>
      <c r="C38" s="11"/>
      <c r="D38" s="12">
        <f t="shared" si="7"/>
        <v>900000</v>
      </c>
      <c r="E38" s="12"/>
      <c r="F38" s="12"/>
      <c r="G38" s="12"/>
      <c r="H38" s="12"/>
      <c r="I38" s="12"/>
      <c r="J38" s="12"/>
      <c r="K38" s="12"/>
      <c r="L38" s="12">
        <f t="shared" si="8"/>
        <v>0</v>
      </c>
      <c r="M38" s="13">
        <f t="shared" si="9"/>
        <v>900000</v>
      </c>
      <c r="N38" s="1"/>
      <c r="O38" s="1"/>
      <c r="P38" s="1"/>
      <c r="Q38" s="14"/>
      <c r="AA38" s="1"/>
    </row>
    <row r="39" spans="1:27" ht="12.75">
      <c r="A39" s="17" t="s">
        <v>42</v>
      </c>
      <c r="B39" s="10">
        <v>10560</v>
      </c>
      <c r="C39" s="11">
        <v>2870000</v>
      </c>
      <c r="D39" s="12">
        <f t="shared" si="7"/>
        <v>2880560</v>
      </c>
      <c r="E39" s="11">
        <v>319500</v>
      </c>
      <c r="F39" s="11">
        <v>317025</v>
      </c>
      <c r="G39" s="11">
        <v>246525</v>
      </c>
      <c r="H39" s="11">
        <v>1453880.16</v>
      </c>
      <c r="I39" s="11">
        <v>411000</v>
      </c>
      <c r="J39" s="11">
        <v>665104.96</v>
      </c>
      <c r="K39" s="11">
        <v>270000</v>
      </c>
      <c r="L39" s="12">
        <f t="shared" si="8"/>
        <v>3683035.12</v>
      </c>
      <c r="M39" s="13">
        <f t="shared" si="9"/>
        <v>-802475.1200000001</v>
      </c>
      <c r="N39" s="1"/>
      <c r="O39" s="1"/>
      <c r="P39" s="1"/>
      <c r="Q39" s="14"/>
      <c r="AA39" s="1"/>
    </row>
    <row r="40" spans="1:27" ht="12.75">
      <c r="A40" s="9" t="s">
        <v>43</v>
      </c>
      <c r="B40" s="10">
        <v>43488477</v>
      </c>
      <c r="C40" s="11">
        <v>-37652930</v>
      </c>
      <c r="D40" s="12">
        <f t="shared" si="7"/>
        <v>5835547</v>
      </c>
      <c r="E40" s="11"/>
      <c r="F40" s="11"/>
      <c r="G40" s="11">
        <v>12177.01</v>
      </c>
      <c r="H40" s="11"/>
      <c r="I40" s="11">
        <v>1800000</v>
      </c>
      <c r="J40" s="11">
        <v>2426340.78</v>
      </c>
      <c r="K40" s="11"/>
      <c r="L40" s="12">
        <f t="shared" si="8"/>
        <v>4238517.79</v>
      </c>
      <c r="M40" s="13">
        <f t="shared" si="9"/>
        <v>1597029.21</v>
      </c>
      <c r="N40" s="1"/>
      <c r="O40" s="1"/>
      <c r="P40" s="1"/>
      <c r="Q40" s="14"/>
      <c r="AA40" s="1"/>
    </row>
    <row r="41" spans="1:27" ht="12.75">
      <c r="A41" s="9" t="s">
        <v>44</v>
      </c>
      <c r="B41" s="10"/>
      <c r="C41" s="11">
        <v>30000</v>
      </c>
      <c r="D41" s="12">
        <f t="shared" si="7"/>
        <v>30000</v>
      </c>
      <c r="E41" s="11"/>
      <c r="F41" s="11"/>
      <c r="G41" s="11">
        <v>15753</v>
      </c>
      <c r="H41" s="11"/>
      <c r="I41" s="11"/>
      <c r="J41" s="11"/>
      <c r="K41" s="11"/>
      <c r="L41" s="12">
        <f t="shared" si="8"/>
        <v>15753</v>
      </c>
      <c r="M41" s="13">
        <f t="shared" si="9"/>
        <v>14247</v>
      </c>
      <c r="N41" s="1"/>
      <c r="O41" s="1"/>
      <c r="P41" s="1"/>
      <c r="Q41" s="14"/>
      <c r="AA41" s="1"/>
    </row>
    <row r="42" spans="1:27" ht="12.75">
      <c r="A42" s="9" t="s">
        <v>45</v>
      </c>
      <c r="B42" s="10">
        <v>62389440</v>
      </c>
      <c r="C42" s="11">
        <v>-25000000</v>
      </c>
      <c r="D42" s="12">
        <f t="shared" si="7"/>
        <v>37389440</v>
      </c>
      <c r="E42" s="11">
        <v>11976000</v>
      </c>
      <c r="F42" s="11">
        <v>1442200</v>
      </c>
      <c r="G42" s="11">
        <v>2403423.87</v>
      </c>
      <c r="H42" s="11">
        <v>936293.73</v>
      </c>
      <c r="I42" s="11">
        <v>1000000</v>
      </c>
      <c r="J42" s="11">
        <v>5804320</v>
      </c>
      <c r="K42" s="11">
        <v>3998000</v>
      </c>
      <c r="L42" s="12">
        <f t="shared" si="8"/>
        <v>27560237.6</v>
      </c>
      <c r="M42" s="13">
        <f t="shared" si="9"/>
        <v>9829202.399999999</v>
      </c>
      <c r="N42" s="1"/>
      <c r="O42" s="1"/>
      <c r="P42" s="1"/>
      <c r="Q42" s="14"/>
      <c r="AA42" s="1"/>
    </row>
    <row r="43" spans="1:27" ht="12.75">
      <c r="A43" s="18" t="s">
        <v>46</v>
      </c>
      <c r="B43" s="10"/>
      <c r="C43" s="11">
        <v>200000</v>
      </c>
      <c r="D43" s="12">
        <f t="shared" si="7"/>
        <v>200000</v>
      </c>
      <c r="E43" s="11"/>
      <c r="F43" s="11"/>
      <c r="G43" s="11"/>
      <c r="H43" s="11"/>
      <c r="I43" s="11"/>
      <c r="J43" s="11"/>
      <c r="K43" s="11"/>
      <c r="L43" s="12">
        <f t="shared" si="8"/>
        <v>0</v>
      </c>
      <c r="M43" s="13">
        <f t="shared" si="9"/>
        <v>200000</v>
      </c>
      <c r="N43" s="1"/>
      <c r="O43" s="1"/>
      <c r="P43" s="1"/>
      <c r="Q43" s="14"/>
      <c r="AA43" s="1"/>
    </row>
    <row r="44" spans="1:27" ht="12.75">
      <c r="A44" s="18" t="s">
        <v>47</v>
      </c>
      <c r="B44" s="10"/>
      <c r="C44" s="11">
        <v>12250000</v>
      </c>
      <c r="D44" s="12">
        <f t="shared" si="7"/>
        <v>12250000</v>
      </c>
      <c r="E44" s="11"/>
      <c r="F44" s="11"/>
      <c r="G44" s="11">
        <v>2148219.33</v>
      </c>
      <c r="H44" s="11"/>
      <c r="I44" s="11">
        <v>1483930.39</v>
      </c>
      <c r="J44" s="11"/>
      <c r="K44" s="11">
        <v>-512250.39</v>
      </c>
      <c r="L44" s="12">
        <f t="shared" si="8"/>
        <v>3119899.3299999996</v>
      </c>
      <c r="M44" s="13">
        <f t="shared" si="9"/>
        <v>9130100.67</v>
      </c>
      <c r="N44" s="1"/>
      <c r="O44" s="1"/>
      <c r="P44" s="1"/>
      <c r="Q44" s="14"/>
      <c r="AA44" s="1"/>
    </row>
    <row r="45" spans="1:27" ht="12.75">
      <c r="A45" s="18" t="s">
        <v>48</v>
      </c>
      <c r="B45" s="10"/>
      <c r="C45" s="11">
        <v>1070000</v>
      </c>
      <c r="D45" s="12">
        <f t="shared" si="7"/>
        <v>1070000</v>
      </c>
      <c r="E45" s="11"/>
      <c r="F45" s="11"/>
      <c r="G45" s="11">
        <v>65138</v>
      </c>
      <c r="H45" s="11"/>
      <c r="I45" s="11"/>
      <c r="J45" s="11">
        <v>591469.38</v>
      </c>
      <c r="K45" s="11">
        <v>-439437.9</v>
      </c>
      <c r="L45" s="12">
        <f t="shared" si="8"/>
        <v>217169.47999999998</v>
      </c>
      <c r="M45" s="13">
        <f t="shared" si="9"/>
        <v>852830.52</v>
      </c>
      <c r="N45" s="1"/>
      <c r="O45" s="1"/>
      <c r="P45" s="1"/>
      <c r="Q45" s="14"/>
      <c r="AA45" s="1"/>
    </row>
    <row r="46" spans="1:27" ht="12.75">
      <c r="A46" s="18" t="s">
        <v>49</v>
      </c>
      <c r="B46" s="10">
        <v>11792907</v>
      </c>
      <c r="C46" s="11">
        <v>-11000000</v>
      </c>
      <c r="D46" s="12">
        <f t="shared" si="7"/>
        <v>792907</v>
      </c>
      <c r="E46" s="12"/>
      <c r="F46" s="12"/>
      <c r="G46" s="12"/>
      <c r="H46" s="12"/>
      <c r="I46" s="12"/>
      <c r="J46" s="12"/>
      <c r="K46" s="12">
        <v>340427.33</v>
      </c>
      <c r="L46" s="12">
        <f t="shared" si="8"/>
        <v>340427.33</v>
      </c>
      <c r="M46" s="13">
        <f t="shared" si="9"/>
        <v>452479.67</v>
      </c>
      <c r="N46" s="1"/>
      <c r="O46" s="1"/>
      <c r="P46" s="1"/>
      <c r="Q46" s="14"/>
      <c r="AA46" s="1"/>
    </row>
    <row r="47" spans="1:27" ht="12.75">
      <c r="A47" s="18" t="s">
        <v>50</v>
      </c>
      <c r="B47" s="10">
        <v>3295777</v>
      </c>
      <c r="C47" s="11">
        <v>-3295777</v>
      </c>
      <c r="D47" s="12">
        <f t="shared" si="7"/>
        <v>0</v>
      </c>
      <c r="E47" s="12"/>
      <c r="F47" s="12"/>
      <c r="G47" s="12"/>
      <c r="H47" s="12"/>
      <c r="I47" s="12"/>
      <c r="J47" s="12"/>
      <c r="K47" s="12"/>
      <c r="L47" s="12">
        <f t="shared" si="8"/>
        <v>0</v>
      </c>
      <c r="M47" s="13">
        <f t="shared" si="9"/>
        <v>0</v>
      </c>
      <c r="N47" s="1"/>
      <c r="O47" s="1"/>
      <c r="P47" s="1"/>
      <c r="Q47" s="14"/>
      <c r="AA47" s="1"/>
    </row>
    <row r="48" spans="1:27" ht="12.75">
      <c r="A48" s="19" t="s">
        <v>51</v>
      </c>
      <c r="B48" s="10">
        <v>3420000</v>
      </c>
      <c r="C48" s="11"/>
      <c r="D48" s="12">
        <f t="shared" si="7"/>
        <v>3420000</v>
      </c>
      <c r="E48" s="12"/>
      <c r="F48" s="12">
        <v>285000</v>
      </c>
      <c r="G48" s="12">
        <v>570000</v>
      </c>
      <c r="H48" s="12">
        <v>2500912</v>
      </c>
      <c r="I48" s="12"/>
      <c r="J48" s="12"/>
      <c r="K48" s="12"/>
      <c r="L48" s="12">
        <f t="shared" si="8"/>
        <v>3355912</v>
      </c>
      <c r="M48" s="13">
        <f t="shared" si="9"/>
        <v>64088</v>
      </c>
      <c r="N48" s="1"/>
      <c r="O48" s="1"/>
      <c r="P48" s="1"/>
      <c r="Q48" s="14"/>
      <c r="AA48" s="1"/>
    </row>
    <row r="49" spans="1:27" ht="12.75">
      <c r="A49" s="18" t="s">
        <v>52</v>
      </c>
      <c r="B49" s="10">
        <v>84000000</v>
      </c>
      <c r="C49" s="11"/>
      <c r="D49" s="12">
        <f t="shared" si="7"/>
        <v>84000000</v>
      </c>
      <c r="E49" s="12"/>
      <c r="F49" s="12">
        <v>7000000</v>
      </c>
      <c r="G49" s="12">
        <v>14000000</v>
      </c>
      <c r="H49" s="12"/>
      <c r="I49" s="12">
        <v>7000000</v>
      </c>
      <c r="J49" s="12">
        <v>7000000</v>
      </c>
      <c r="K49" s="12">
        <v>7000000</v>
      </c>
      <c r="L49" s="12">
        <f t="shared" si="8"/>
        <v>42000000</v>
      </c>
      <c r="M49" s="13">
        <f t="shared" si="9"/>
        <v>42000000</v>
      </c>
      <c r="N49" s="1"/>
      <c r="O49" s="1"/>
      <c r="P49" s="1"/>
      <c r="Q49" s="14"/>
      <c r="AA49" s="1"/>
    </row>
    <row r="50" spans="1:27" ht="12.75">
      <c r="A50" s="20" t="s">
        <v>53</v>
      </c>
      <c r="B50" s="10">
        <v>5300002</v>
      </c>
      <c r="C50" s="11">
        <v>3000000</v>
      </c>
      <c r="D50" s="12">
        <f t="shared" si="7"/>
        <v>8300002</v>
      </c>
      <c r="E50" s="12"/>
      <c r="F50" s="12"/>
      <c r="G50" s="12">
        <v>961150.78</v>
      </c>
      <c r="H50" s="12">
        <v>2327464.86</v>
      </c>
      <c r="I50" s="12">
        <v>2196757.58</v>
      </c>
      <c r="J50" s="12">
        <v>944856.65</v>
      </c>
      <c r="K50" s="12">
        <v>-352371.82</v>
      </c>
      <c r="L50" s="12">
        <f t="shared" si="8"/>
        <v>6077858.05</v>
      </c>
      <c r="M50" s="13">
        <f t="shared" si="9"/>
        <v>2222143.95</v>
      </c>
      <c r="N50" s="1"/>
      <c r="O50" s="1"/>
      <c r="P50" s="1"/>
      <c r="Q50" s="14"/>
      <c r="AA50" s="1"/>
    </row>
    <row r="51" spans="1:27" ht="12.75">
      <c r="A51" s="20" t="s">
        <v>54</v>
      </c>
      <c r="B51" s="10"/>
      <c r="C51" s="11">
        <v>346420</v>
      </c>
      <c r="D51" s="12">
        <f t="shared" si="7"/>
        <v>346420</v>
      </c>
      <c r="E51" s="12"/>
      <c r="F51" s="12"/>
      <c r="G51" s="12">
        <v>346418.95</v>
      </c>
      <c r="H51" s="12"/>
      <c r="I51" s="12">
        <v>338903.74</v>
      </c>
      <c r="J51" s="12"/>
      <c r="K51" s="12"/>
      <c r="L51" s="12">
        <f t="shared" si="8"/>
        <v>685322.69</v>
      </c>
      <c r="M51" s="13">
        <f t="shared" si="9"/>
        <v>-338902.68999999994</v>
      </c>
      <c r="N51" s="1"/>
      <c r="O51" s="1"/>
      <c r="P51" s="1"/>
      <c r="Q51" s="14"/>
      <c r="AA51" s="1"/>
    </row>
    <row r="52" spans="1:27" ht="12.75">
      <c r="A52" s="20" t="s">
        <v>55</v>
      </c>
      <c r="B52" s="10"/>
      <c r="C52" s="11">
        <v>2100000</v>
      </c>
      <c r="D52" s="12">
        <f t="shared" si="7"/>
        <v>2100000</v>
      </c>
      <c r="E52" s="12"/>
      <c r="F52" s="12"/>
      <c r="G52" s="12"/>
      <c r="H52" s="12"/>
      <c r="I52" s="12">
        <v>6225.01</v>
      </c>
      <c r="J52" s="12"/>
      <c r="K52" s="12"/>
      <c r="L52" s="12">
        <f t="shared" si="8"/>
        <v>6225.01</v>
      </c>
      <c r="M52" s="13">
        <f t="shared" si="9"/>
        <v>2093774.99</v>
      </c>
      <c r="N52" s="1"/>
      <c r="O52" s="1"/>
      <c r="P52" s="1"/>
      <c r="Q52" s="14"/>
      <c r="AA52" s="1"/>
    </row>
    <row r="53" spans="1:27" ht="12.75">
      <c r="A53" s="20" t="s">
        <v>56</v>
      </c>
      <c r="B53" s="10"/>
      <c r="C53" s="11"/>
      <c r="D53" s="12">
        <f t="shared" si="7"/>
        <v>0</v>
      </c>
      <c r="E53" s="12"/>
      <c r="F53" s="12"/>
      <c r="G53" s="12"/>
      <c r="H53" s="12"/>
      <c r="I53" s="12"/>
      <c r="J53" s="12"/>
      <c r="K53" s="12"/>
      <c r="L53" s="12">
        <f t="shared" si="8"/>
        <v>0</v>
      </c>
      <c r="M53" s="13">
        <f t="shared" si="9"/>
        <v>0</v>
      </c>
      <c r="N53" s="1"/>
      <c r="O53" s="1"/>
      <c r="P53" s="1"/>
      <c r="Q53" s="14"/>
      <c r="AA53" s="1"/>
    </row>
    <row r="54" spans="1:27" ht="12.75">
      <c r="A54" s="20" t="s">
        <v>57</v>
      </c>
      <c r="B54" s="10"/>
      <c r="C54" s="11">
        <v>333375</v>
      </c>
      <c r="D54" s="12">
        <f t="shared" si="7"/>
        <v>333375</v>
      </c>
      <c r="E54" s="12"/>
      <c r="F54" s="12"/>
      <c r="G54" s="12">
        <v>333374.4</v>
      </c>
      <c r="H54" s="12"/>
      <c r="I54" s="12"/>
      <c r="J54" s="12">
        <v>41245.72</v>
      </c>
      <c r="K54" s="12"/>
      <c r="L54" s="12">
        <f t="shared" si="8"/>
        <v>374620.12</v>
      </c>
      <c r="M54" s="13">
        <f t="shared" si="9"/>
        <v>-41245.119999999995</v>
      </c>
      <c r="N54" s="1"/>
      <c r="O54" s="1"/>
      <c r="P54" s="1"/>
      <c r="Q54" s="14"/>
      <c r="AA54" s="1"/>
    </row>
    <row r="55" spans="1:27" ht="12.75">
      <c r="A55" s="20" t="s">
        <v>58</v>
      </c>
      <c r="B55" s="10">
        <v>3250000</v>
      </c>
      <c r="C55" s="11">
        <v>-2000000</v>
      </c>
      <c r="D55" s="12">
        <f t="shared" si="7"/>
        <v>1250000</v>
      </c>
      <c r="E55" s="12"/>
      <c r="F55" s="12"/>
      <c r="G55" s="12">
        <v>519954.58</v>
      </c>
      <c r="H55" s="12"/>
      <c r="I55" s="12">
        <v>324357.22</v>
      </c>
      <c r="J55" s="12">
        <v>298927.71</v>
      </c>
      <c r="K55" s="12"/>
      <c r="L55" s="12">
        <f t="shared" si="8"/>
        <v>1143239.51</v>
      </c>
      <c r="M55" s="13">
        <f t="shared" si="9"/>
        <v>106760.48999999999</v>
      </c>
      <c r="N55" s="1"/>
      <c r="O55" s="1"/>
      <c r="P55" s="1"/>
      <c r="Q55" s="14"/>
      <c r="AA55" s="1"/>
    </row>
    <row r="56" spans="1:27" ht="12.75">
      <c r="A56" s="20" t="s">
        <v>59</v>
      </c>
      <c r="B56" s="10">
        <v>5777176</v>
      </c>
      <c r="C56" s="11">
        <v>-5777176</v>
      </c>
      <c r="D56" s="12">
        <f t="shared" si="7"/>
        <v>0</v>
      </c>
      <c r="E56" s="12"/>
      <c r="F56" s="12"/>
      <c r="G56" s="12"/>
      <c r="H56" s="12"/>
      <c r="I56" s="12"/>
      <c r="J56" s="12"/>
      <c r="K56" s="12"/>
      <c r="L56" s="12">
        <f t="shared" si="8"/>
        <v>0</v>
      </c>
      <c r="M56" s="13">
        <f t="shared" si="9"/>
        <v>0</v>
      </c>
      <c r="N56" s="1"/>
      <c r="O56" s="1"/>
      <c r="P56" s="1"/>
      <c r="Q56" s="14"/>
      <c r="AA56" s="1"/>
    </row>
    <row r="57" spans="1:27" ht="12.75">
      <c r="A57" s="20" t="s">
        <v>60</v>
      </c>
      <c r="B57" s="10"/>
      <c r="C57" s="11">
        <v>70000</v>
      </c>
      <c r="D57" s="12">
        <f t="shared" si="7"/>
        <v>70000</v>
      </c>
      <c r="E57" s="12"/>
      <c r="F57" s="12"/>
      <c r="G57" s="12"/>
      <c r="H57" s="12"/>
      <c r="I57" s="12">
        <v>40695.25</v>
      </c>
      <c r="J57" s="12"/>
      <c r="K57" s="12"/>
      <c r="L57" s="12">
        <f t="shared" si="8"/>
        <v>40695.25</v>
      </c>
      <c r="M57" s="13">
        <f t="shared" si="9"/>
        <v>29304.75</v>
      </c>
      <c r="N57" s="1"/>
      <c r="O57" s="1"/>
      <c r="P57" s="1"/>
      <c r="Q57" s="14"/>
      <c r="AA57" s="1"/>
    </row>
    <row r="58" spans="1:27" ht="12.75">
      <c r="A58" s="20" t="s">
        <v>61</v>
      </c>
      <c r="B58" s="10"/>
      <c r="C58" s="11">
        <v>10254242</v>
      </c>
      <c r="D58" s="12">
        <f t="shared" si="7"/>
        <v>10254242</v>
      </c>
      <c r="E58" s="12"/>
      <c r="F58" s="12"/>
      <c r="G58" s="12">
        <v>6510563.31</v>
      </c>
      <c r="H58" s="12"/>
      <c r="I58" s="12">
        <v>1556695.09</v>
      </c>
      <c r="J58" s="12">
        <v>3554203.2</v>
      </c>
      <c r="K58" s="12"/>
      <c r="L58" s="12">
        <f t="shared" si="8"/>
        <v>11621461.6</v>
      </c>
      <c r="M58" s="13">
        <f t="shared" si="9"/>
        <v>-1367219.5999999996</v>
      </c>
      <c r="N58" s="1"/>
      <c r="O58" s="1"/>
      <c r="P58" s="1"/>
      <c r="Q58" s="14"/>
      <c r="AA58" s="1"/>
    </row>
    <row r="59" spans="1:27" ht="12.75">
      <c r="A59" s="20" t="s">
        <v>62</v>
      </c>
      <c r="B59" s="10"/>
      <c r="C59" s="11">
        <v>100000</v>
      </c>
      <c r="D59" s="12">
        <f t="shared" si="7"/>
        <v>100000</v>
      </c>
      <c r="E59" s="12"/>
      <c r="F59" s="12"/>
      <c r="G59" s="12">
        <v>80000.05</v>
      </c>
      <c r="H59" s="12"/>
      <c r="I59" s="12"/>
      <c r="J59" s="12"/>
      <c r="K59" s="12"/>
      <c r="L59" s="12">
        <f t="shared" si="8"/>
        <v>80000.05</v>
      </c>
      <c r="M59" s="13">
        <f t="shared" si="9"/>
        <v>19999.949999999997</v>
      </c>
      <c r="N59" s="1"/>
      <c r="O59" s="1"/>
      <c r="P59" s="1"/>
      <c r="Q59" s="14"/>
      <c r="AA59" s="1"/>
    </row>
    <row r="60" spans="1:27" ht="12.75">
      <c r="A60" s="20" t="s">
        <v>63</v>
      </c>
      <c r="B60" s="10">
        <v>1</v>
      </c>
      <c r="C60" s="16"/>
      <c r="D60" s="12">
        <f t="shared" si="7"/>
        <v>1</v>
      </c>
      <c r="E60" s="12"/>
      <c r="F60" s="12"/>
      <c r="G60" s="12"/>
      <c r="H60" s="12"/>
      <c r="I60" s="12"/>
      <c r="J60" s="12"/>
      <c r="K60" s="12"/>
      <c r="L60" s="12">
        <f t="shared" si="8"/>
        <v>0</v>
      </c>
      <c r="M60" s="13">
        <f t="shared" si="9"/>
        <v>1</v>
      </c>
      <c r="N60" s="1"/>
      <c r="O60" s="1"/>
      <c r="P60" s="1"/>
      <c r="Q60" s="14"/>
      <c r="AA60" s="1"/>
    </row>
    <row r="61" spans="1:27" ht="12.75">
      <c r="A61" s="20" t="s">
        <v>64</v>
      </c>
      <c r="B61" s="10"/>
      <c r="C61" s="16">
        <v>9164000</v>
      </c>
      <c r="D61" s="12">
        <f t="shared" si="7"/>
        <v>9164000</v>
      </c>
      <c r="E61" s="12"/>
      <c r="F61" s="12"/>
      <c r="G61" s="12">
        <v>680211</v>
      </c>
      <c r="H61" s="12"/>
      <c r="I61" s="12"/>
      <c r="J61" s="12"/>
      <c r="K61" s="12"/>
      <c r="L61" s="12">
        <f t="shared" si="8"/>
        <v>680211</v>
      </c>
      <c r="M61" s="13">
        <f t="shared" si="9"/>
        <v>8483789</v>
      </c>
      <c r="N61" s="1"/>
      <c r="O61" s="1"/>
      <c r="P61" s="1"/>
      <c r="Q61" s="14"/>
      <c r="AA61" s="1"/>
    </row>
    <row r="62" spans="1:27" ht="12.75">
      <c r="A62" s="20" t="s">
        <v>65</v>
      </c>
      <c r="B62" s="10"/>
      <c r="C62" s="16">
        <v>681000</v>
      </c>
      <c r="D62" s="12">
        <f t="shared" si="7"/>
        <v>681000</v>
      </c>
      <c r="E62" s="12"/>
      <c r="F62" s="12"/>
      <c r="G62" s="12"/>
      <c r="H62" s="12"/>
      <c r="I62" s="12"/>
      <c r="J62" s="12"/>
      <c r="K62" s="12"/>
      <c r="L62" s="12">
        <f t="shared" si="8"/>
        <v>0</v>
      </c>
      <c r="M62" s="13">
        <f t="shared" si="9"/>
        <v>681000</v>
      </c>
      <c r="N62" s="1"/>
      <c r="O62" s="1"/>
      <c r="P62" s="1"/>
      <c r="Q62" s="14"/>
      <c r="AA62" s="1"/>
    </row>
    <row r="63" spans="1:27" ht="12.75">
      <c r="A63" s="20" t="s">
        <v>66</v>
      </c>
      <c r="B63" s="10"/>
      <c r="C63" s="16">
        <v>3000000</v>
      </c>
      <c r="D63" s="12">
        <f t="shared" si="7"/>
        <v>3000000</v>
      </c>
      <c r="E63" s="12"/>
      <c r="F63" s="12"/>
      <c r="G63" s="12">
        <v>1956000</v>
      </c>
      <c r="H63" s="12"/>
      <c r="I63" s="12"/>
      <c r="J63" s="12"/>
      <c r="K63" s="12"/>
      <c r="L63" s="12">
        <f t="shared" si="8"/>
        <v>1956000</v>
      </c>
      <c r="M63" s="13">
        <f t="shared" si="9"/>
        <v>1044000</v>
      </c>
      <c r="N63" s="1"/>
      <c r="O63" s="1"/>
      <c r="P63" s="1"/>
      <c r="Q63" s="14"/>
      <c r="AA63" s="1"/>
    </row>
    <row r="64" spans="1:27" ht="12.75">
      <c r="A64" s="18" t="s">
        <v>67</v>
      </c>
      <c r="B64" s="10">
        <v>12968934</v>
      </c>
      <c r="C64" s="21">
        <v>-12053000</v>
      </c>
      <c r="D64" s="12">
        <f t="shared" si="7"/>
        <v>915934</v>
      </c>
      <c r="E64" s="12"/>
      <c r="F64" s="12"/>
      <c r="G64" s="12"/>
      <c r="H64" s="12"/>
      <c r="I64" s="12"/>
      <c r="J64" s="12"/>
      <c r="K64" s="12"/>
      <c r="L64" s="12">
        <f t="shared" si="8"/>
        <v>0</v>
      </c>
      <c r="M64" s="13">
        <f t="shared" si="9"/>
        <v>915934</v>
      </c>
      <c r="N64" s="1"/>
      <c r="O64" s="1"/>
      <c r="P64" s="1"/>
      <c r="Q64" s="14"/>
      <c r="AA64" s="1"/>
    </row>
    <row r="65" spans="1:27" ht="13.5" thickBot="1">
      <c r="A65" s="22" t="s">
        <v>68</v>
      </c>
      <c r="B65" s="10">
        <v>11150100</v>
      </c>
      <c r="C65" s="11">
        <v>-11150100</v>
      </c>
      <c r="D65" s="12">
        <f t="shared" si="7"/>
        <v>0</v>
      </c>
      <c r="E65" s="12"/>
      <c r="F65" s="12"/>
      <c r="G65" s="12"/>
      <c r="H65" s="12"/>
      <c r="I65" s="12"/>
      <c r="J65" s="12"/>
      <c r="K65" s="12"/>
      <c r="L65" s="12">
        <f t="shared" si="8"/>
        <v>0</v>
      </c>
      <c r="M65" s="13">
        <f t="shared" si="9"/>
        <v>0</v>
      </c>
      <c r="N65" s="1"/>
      <c r="O65" s="1"/>
      <c r="P65" s="1"/>
      <c r="Q65" s="14"/>
      <c r="AA65" s="1"/>
    </row>
    <row r="66" spans="1:27" ht="15" thickBot="1">
      <c r="A66" s="15" t="s">
        <v>69</v>
      </c>
      <c r="B66" s="3">
        <f aca="true" t="shared" si="10" ref="B66:M66">SUM(B67:B107)</f>
        <v>448401862</v>
      </c>
      <c r="C66" s="6">
        <f t="shared" si="10"/>
        <v>-130048165.5</v>
      </c>
      <c r="D66" s="3">
        <f t="shared" si="10"/>
        <v>318353696.5</v>
      </c>
      <c r="E66" s="3">
        <f t="shared" si="10"/>
        <v>0</v>
      </c>
      <c r="F66" s="3">
        <f t="shared" si="10"/>
        <v>5034007.140000001</v>
      </c>
      <c r="G66" s="3">
        <f t="shared" si="10"/>
        <v>41111909.14000001</v>
      </c>
      <c r="H66" s="3">
        <f t="shared" si="10"/>
        <v>1661320.0300000003</v>
      </c>
      <c r="I66" s="3">
        <f t="shared" si="10"/>
        <v>49971261.469000004</v>
      </c>
      <c r="J66" s="3">
        <f t="shared" si="10"/>
        <v>36834823.19</v>
      </c>
      <c r="K66" s="3">
        <f t="shared" si="10"/>
        <v>1919300</v>
      </c>
      <c r="L66" s="3">
        <f t="shared" si="10"/>
        <v>136532620.96899998</v>
      </c>
      <c r="M66" s="7">
        <f t="shared" si="10"/>
        <v>181716075.53099996</v>
      </c>
      <c r="N66" s="1"/>
      <c r="O66" s="1"/>
      <c r="P66" s="1"/>
      <c r="Q66" s="14"/>
      <c r="AA66" s="1"/>
    </row>
    <row r="67" spans="1:27" ht="12.75">
      <c r="A67" s="17" t="s">
        <v>70</v>
      </c>
      <c r="B67" s="10">
        <v>27420330</v>
      </c>
      <c r="C67" s="11">
        <v>-3000000</v>
      </c>
      <c r="D67" s="12">
        <f aca="true" t="shared" si="11" ref="D67:D107">+B67+C67</f>
        <v>24420330</v>
      </c>
      <c r="E67" s="12"/>
      <c r="F67" s="12">
        <v>1274846.38</v>
      </c>
      <c r="G67" s="12">
        <v>7366093.02</v>
      </c>
      <c r="H67" s="12">
        <v>136273.84</v>
      </c>
      <c r="I67" s="12">
        <v>13584391.9</v>
      </c>
      <c r="J67" s="12"/>
      <c r="K67" s="12"/>
      <c r="L67" s="12">
        <f aca="true" t="shared" si="12" ref="L67:L94">SUM(E67:K67)</f>
        <v>22361605.14</v>
      </c>
      <c r="M67" s="13">
        <f aca="true" t="shared" si="13" ref="M67:M94">+D67-L67</f>
        <v>2058724.8599999994</v>
      </c>
      <c r="N67" s="1"/>
      <c r="O67" s="1"/>
      <c r="P67" s="1"/>
      <c r="Q67" s="14"/>
      <c r="AA67" s="1"/>
    </row>
    <row r="68" spans="1:27" ht="12.75">
      <c r="A68" s="17" t="s">
        <v>71</v>
      </c>
      <c r="B68" s="10"/>
      <c r="C68" s="11">
        <v>500000</v>
      </c>
      <c r="D68" s="12">
        <f t="shared" si="11"/>
        <v>500000</v>
      </c>
      <c r="E68" s="12"/>
      <c r="F68" s="12"/>
      <c r="G68" s="12">
        <v>500000</v>
      </c>
      <c r="H68" s="12"/>
      <c r="I68" s="12"/>
      <c r="J68" s="12">
        <v>650000</v>
      </c>
      <c r="K68" s="12"/>
      <c r="L68" s="12">
        <f t="shared" si="12"/>
        <v>1150000</v>
      </c>
      <c r="M68" s="13">
        <f t="shared" si="13"/>
        <v>-650000</v>
      </c>
      <c r="N68" s="1"/>
      <c r="O68" s="1"/>
      <c r="P68" s="1"/>
      <c r="Q68" s="14"/>
      <c r="AA68" s="1"/>
    </row>
    <row r="69" spans="1:27" ht="12.75">
      <c r="A69" s="17" t="s">
        <v>72</v>
      </c>
      <c r="B69" s="10">
        <v>22359999</v>
      </c>
      <c r="C69" s="11">
        <v>-2459999</v>
      </c>
      <c r="D69" s="12">
        <f t="shared" si="11"/>
        <v>19900000</v>
      </c>
      <c r="E69" s="12"/>
      <c r="F69" s="12"/>
      <c r="G69" s="12">
        <v>2744513.56</v>
      </c>
      <c r="H69" s="12"/>
      <c r="I69" s="12"/>
      <c r="J69" s="12"/>
      <c r="K69" s="12"/>
      <c r="L69" s="12">
        <f t="shared" si="12"/>
        <v>2744513.56</v>
      </c>
      <c r="M69" s="13">
        <f t="shared" si="13"/>
        <v>17155486.44</v>
      </c>
      <c r="N69" s="1"/>
      <c r="O69" s="1"/>
      <c r="P69" s="1"/>
      <c r="Q69" s="14"/>
      <c r="AA69" s="1"/>
    </row>
    <row r="70" spans="1:27" ht="12.75">
      <c r="A70" s="17" t="s">
        <v>73</v>
      </c>
      <c r="B70" s="10"/>
      <c r="C70" s="11">
        <v>71334825</v>
      </c>
      <c r="D70" s="12">
        <f t="shared" si="11"/>
        <v>71334825</v>
      </c>
      <c r="E70" s="12"/>
      <c r="F70" s="12"/>
      <c r="G70" s="12">
        <v>6580623.75</v>
      </c>
      <c r="H70" s="12"/>
      <c r="I70" s="12">
        <v>18445659.56</v>
      </c>
      <c r="J70" s="12">
        <v>10172500</v>
      </c>
      <c r="K70" s="12"/>
      <c r="L70" s="12">
        <f t="shared" si="12"/>
        <v>35198783.31</v>
      </c>
      <c r="M70" s="13">
        <f t="shared" si="13"/>
        <v>36136041.69</v>
      </c>
      <c r="N70" s="1"/>
      <c r="O70" s="1"/>
      <c r="P70" s="1"/>
      <c r="Q70" s="14"/>
      <c r="AA70" s="1"/>
    </row>
    <row r="71" spans="1:27" ht="12.75">
      <c r="A71" s="17" t="s">
        <v>74</v>
      </c>
      <c r="B71" s="10">
        <v>94249736</v>
      </c>
      <c r="C71" s="11">
        <v>-86795000</v>
      </c>
      <c r="D71" s="12">
        <f t="shared" si="11"/>
        <v>7454736</v>
      </c>
      <c r="E71" s="12"/>
      <c r="F71" s="12"/>
      <c r="G71" s="12">
        <v>16770</v>
      </c>
      <c r="H71" s="12"/>
      <c r="I71" s="12"/>
      <c r="J71" s="12">
        <v>21254</v>
      </c>
      <c r="K71" s="12"/>
      <c r="L71" s="12">
        <f t="shared" si="12"/>
        <v>38024</v>
      </c>
      <c r="M71" s="13">
        <f t="shared" si="13"/>
        <v>7416712</v>
      </c>
      <c r="N71" s="1"/>
      <c r="O71" s="1"/>
      <c r="P71" s="1"/>
      <c r="Q71" s="14"/>
      <c r="AA71" s="1"/>
    </row>
    <row r="72" spans="1:27" ht="12.75">
      <c r="A72" s="17" t="s">
        <v>75</v>
      </c>
      <c r="B72" s="10"/>
      <c r="C72" s="11">
        <v>600000</v>
      </c>
      <c r="D72" s="12">
        <f t="shared" si="11"/>
        <v>600000</v>
      </c>
      <c r="E72" s="12"/>
      <c r="F72" s="12"/>
      <c r="G72" s="12">
        <v>98551.62</v>
      </c>
      <c r="H72" s="12"/>
      <c r="I72" s="12">
        <v>145364.87</v>
      </c>
      <c r="J72" s="12">
        <v>38055</v>
      </c>
      <c r="K72" s="12"/>
      <c r="L72" s="12">
        <f t="shared" si="12"/>
        <v>281971.49</v>
      </c>
      <c r="M72" s="13">
        <f t="shared" si="13"/>
        <v>318028.51</v>
      </c>
      <c r="N72" s="1"/>
      <c r="O72" s="1"/>
      <c r="P72" s="1"/>
      <c r="Q72" s="14"/>
      <c r="AA72" s="1"/>
    </row>
    <row r="73" spans="1:27" ht="12.75">
      <c r="A73" s="17" t="s">
        <v>76</v>
      </c>
      <c r="B73" s="10"/>
      <c r="C73" s="11">
        <v>1537500</v>
      </c>
      <c r="D73" s="12">
        <f t="shared" si="11"/>
        <v>1537500</v>
      </c>
      <c r="E73" s="12"/>
      <c r="F73" s="12"/>
      <c r="G73" s="12">
        <v>214960</v>
      </c>
      <c r="H73" s="12"/>
      <c r="I73" s="12">
        <v>492827</v>
      </c>
      <c r="J73" s="12">
        <v>475835</v>
      </c>
      <c r="K73" s="12"/>
      <c r="L73" s="12">
        <f t="shared" si="12"/>
        <v>1183622</v>
      </c>
      <c r="M73" s="13">
        <f t="shared" si="13"/>
        <v>353878</v>
      </c>
      <c r="N73" s="1"/>
      <c r="O73" s="1"/>
      <c r="P73" s="1"/>
      <c r="Q73" s="14"/>
      <c r="AA73" s="1"/>
    </row>
    <row r="74" spans="1:27" ht="12.75">
      <c r="A74" s="23" t="s">
        <v>77</v>
      </c>
      <c r="B74" s="10">
        <v>1950000</v>
      </c>
      <c r="C74" s="11">
        <v>350000</v>
      </c>
      <c r="D74" s="12">
        <f t="shared" si="11"/>
        <v>2300000</v>
      </c>
      <c r="E74" s="12"/>
      <c r="F74" s="12"/>
      <c r="G74" s="12">
        <v>133788.4</v>
      </c>
      <c r="H74" s="12"/>
      <c r="I74" s="12">
        <v>502392.94</v>
      </c>
      <c r="J74" s="12">
        <v>710423.84</v>
      </c>
      <c r="K74" s="12"/>
      <c r="L74" s="12">
        <f t="shared" si="12"/>
        <v>1346605.18</v>
      </c>
      <c r="M74" s="13">
        <f t="shared" si="13"/>
        <v>953394.8200000001</v>
      </c>
      <c r="N74" s="1"/>
      <c r="O74" s="1"/>
      <c r="P74" s="1"/>
      <c r="Q74" s="14"/>
      <c r="AA74" s="1"/>
    </row>
    <row r="75" spans="1:27" ht="12.75">
      <c r="A75" s="23" t="s">
        <v>78</v>
      </c>
      <c r="B75" s="10">
        <v>3760203</v>
      </c>
      <c r="C75" s="11">
        <v>100000</v>
      </c>
      <c r="D75" s="12">
        <f t="shared" si="11"/>
        <v>3860203</v>
      </c>
      <c r="E75" s="12"/>
      <c r="F75" s="12"/>
      <c r="G75" s="12">
        <v>678800.01</v>
      </c>
      <c r="H75" s="12"/>
      <c r="I75" s="12">
        <v>512769.15</v>
      </c>
      <c r="J75" s="12">
        <v>475184.71</v>
      </c>
      <c r="K75" s="12"/>
      <c r="L75" s="12">
        <f t="shared" si="12"/>
        <v>1666753.87</v>
      </c>
      <c r="M75" s="13">
        <f t="shared" si="13"/>
        <v>2193449.13</v>
      </c>
      <c r="N75" s="1"/>
      <c r="O75" s="1"/>
      <c r="P75" s="1"/>
      <c r="Q75" s="14"/>
      <c r="AA75" s="1"/>
    </row>
    <row r="76" spans="1:27" ht="12.75">
      <c r="A76" s="24" t="s">
        <v>79</v>
      </c>
      <c r="B76" s="10">
        <v>4100000</v>
      </c>
      <c r="C76" s="11">
        <v>-3000000</v>
      </c>
      <c r="D76" s="12">
        <f t="shared" si="11"/>
        <v>1100000</v>
      </c>
      <c r="E76" s="12"/>
      <c r="F76" s="12"/>
      <c r="G76" s="12">
        <v>78470.2</v>
      </c>
      <c r="H76" s="12"/>
      <c r="I76" s="12">
        <v>10915.45</v>
      </c>
      <c r="J76" s="12">
        <v>158191.86</v>
      </c>
      <c r="K76" s="12"/>
      <c r="L76" s="12">
        <f t="shared" si="12"/>
        <v>247577.50999999998</v>
      </c>
      <c r="M76" s="13">
        <f t="shared" si="13"/>
        <v>852422.49</v>
      </c>
      <c r="N76" s="1"/>
      <c r="O76" s="1"/>
      <c r="P76" s="1"/>
      <c r="Q76" s="14"/>
      <c r="AA76" s="1"/>
    </row>
    <row r="77" spans="1:27" ht="12.75">
      <c r="A77" s="24" t="s">
        <v>80</v>
      </c>
      <c r="B77" s="10">
        <v>425212</v>
      </c>
      <c r="C77" s="16">
        <v>300000</v>
      </c>
      <c r="D77" s="12">
        <f t="shared" si="11"/>
        <v>725212</v>
      </c>
      <c r="E77" s="12"/>
      <c r="F77" s="12"/>
      <c r="G77" s="12">
        <v>252146</v>
      </c>
      <c r="H77" s="12"/>
      <c r="I77" s="12">
        <v>17611.5</v>
      </c>
      <c r="J77" s="12">
        <v>2360</v>
      </c>
      <c r="K77" s="12"/>
      <c r="L77" s="12">
        <f t="shared" si="12"/>
        <v>272117.5</v>
      </c>
      <c r="M77" s="13">
        <f t="shared" si="13"/>
        <v>453094.5</v>
      </c>
      <c r="N77" s="1"/>
      <c r="O77" s="1"/>
      <c r="P77" s="1"/>
      <c r="Q77" s="14"/>
      <c r="AA77" s="1"/>
    </row>
    <row r="78" spans="1:27" ht="12.75">
      <c r="A78" s="24" t="s">
        <v>81</v>
      </c>
      <c r="B78" s="10"/>
      <c r="C78" s="16">
        <v>90000</v>
      </c>
      <c r="D78" s="12">
        <f t="shared" si="11"/>
        <v>90000</v>
      </c>
      <c r="E78" s="12"/>
      <c r="F78" s="12"/>
      <c r="G78" s="12">
        <v>37406</v>
      </c>
      <c r="H78" s="12"/>
      <c r="I78" s="12">
        <v>37406</v>
      </c>
      <c r="J78" s="12"/>
      <c r="K78" s="12"/>
      <c r="L78" s="12">
        <f t="shared" si="12"/>
        <v>74812</v>
      </c>
      <c r="M78" s="13">
        <f t="shared" si="13"/>
        <v>15188</v>
      </c>
      <c r="N78" s="1"/>
      <c r="O78" s="1"/>
      <c r="P78" s="1"/>
      <c r="Q78" s="14"/>
      <c r="AA78" s="1"/>
    </row>
    <row r="79" spans="1:27" ht="12.75">
      <c r="A79" s="24" t="s">
        <v>82</v>
      </c>
      <c r="B79" s="10"/>
      <c r="C79" s="16">
        <v>500000</v>
      </c>
      <c r="D79" s="12">
        <f t="shared" si="11"/>
        <v>500000</v>
      </c>
      <c r="E79" s="12"/>
      <c r="F79" s="12"/>
      <c r="G79" s="12"/>
      <c r="H79" s="12"/>
      <c r="I79" s="12"/>
      <c r="J79" s="12"/>
      <c r="K79" s="12"/>
      <c r="L79" s="12">
        <f t="shared" si="12"/>
        <v>0</v>
      </c>
      <c r="M79" s="13">
        <f t="shared" si="13"/>
        <v>500000</v>
      </c>
      <c r="N79" s="1"/>
      <c r="O79" s="1"/>
      <c r="P79" s="1"/>
      <c r="Q79" s="14"/>
      <c r="AA79" s="1"/>
    </row>
    <row r="80" spans="1:27" ht="12.75">
      <c r="A80" s="24" t="s">
        <v>83</v>
      </c>
      <c r="B80" s="10">
        <v>12500000</v>
      </c>
      <c r="C80" s="11">
        <v>-4500000</v>
      </c>
      <c r="D80" s="12">
        <f t="shared" si="11"/>
        <v>8000000</v>
      </c>
      <c r="E80" s="12"/>
      <c r="F80" s="12"/>
      <c r="G80" s="12">
        <v>3691260.93</v>
      </c>
      <c r="H80" s="12"/>
      <c r="I80" s="12">
        <v>1464738.92</v>
      </c>
      <c r="J80" s="12">
        <v>783074.19</v>
      </c>
      <c r="K80" s="12"/>
      <c r="L80" s="12">
        <f t="shared" si="12"/>
        <v>5939074.039999999</v>
      </c>
      <c r="M80" s="13">
        <f t="shared" si="13"/>
        <v>2060925.960000001</v>
      </c>
      <c r="N80" s="1"/>
      <c r="O80" s="1"/>
      <c r="P80" s="1"/>
      <c r="Q80" s="14"/>
      <c r="AA80" s="1"/>
    </row>
    <row r="81" spans="1:27" ht="12.75">
      <c r="A81" s="24" t="s">
        <v>84</v>
      </c>
      <c r="B81" s="10"/>
      <c r="C81" s="11">
        <v>55000</v>
      </c>
      <c r="D81" s="12">
        <f t="shared" si="11"/>
        <v>55000</v>
      </c>
      <c r="E81" s="12"/>
      <c r="F81" s="12"/>
      <c r="G81" s="12">
        <v>53928.36</v>
      </c>
      <c r="H81" s="12"/>
      <c r="I81" s="12"/>
      <c r="J81" s="12"/>
      <c r="K81" s="12"/>
      <c r="L81" s="12">
        <f t="shared" si="12"/>
        <v>53928.36</v>
      </c>
      <c r="M81" s="13">
        <f t="shared" si="13"/>
        <v>1071.6399999999994</v>
      </c>
      <c r="N81" s="1"/>
      <c r="O81" s="1"/>
      <c r="P81" s="1"/>
      <c r="Q81" s="14"/>
      <c r="AA81" s="1"/>
    </row>
    <row r="82" spans="1:27" ht="12.75">
      <c r="A82" s="24" t="s">
        <v>85</v>
      </c>
      <c r="B82" s="10">
        <v>4034190</v>
      </c>
      <c r="C82" s="11">
        <v>-1300000</v>
      </c>
      <c r="D82" s="12">
        <f t="shared" si="11"/>
        <v>2734190</v>
      </c>
      <c r="E82" s="12"/>
      <c r="F82" s="12"/>
      <c r="G82" s="12">
        <v>228590.95</v>
      </c>
      <c r="H82" s="12"/>
      <c r="I82" s="12">
        <v>1080162.6</v>
      </c>
      <c r="J82" s="12">
        <v>114622.84</v>
      </c>
      <c r="K82" s="12"/>
      <c r="L82" s="12">
        <f t="shared" si="12"/>
        <v>1423376.3900000001</v>
      </c>
      <c r="M82" s="13">
        <f t="shared" si="13"/>
        <v>1310813.6099999999</v>
      </c>
      <c r="N82" s="1"/>
      <c r="O82" s="1"/>
      <c r="P82" s="1"/>
      <c r="Q82" s="14"/>
      <c r="AA82" s="1"/>
    </row>
    <row r="83" spans="1:27" ht="12.75">
      <c r="A83" s="24" t="s">
        <v>86</v>
      </c>
      <c r="B83" s="10"/>
      <c r="C83" s="11">
        <v>100000</v>
      </c>
      <c r="D83" s="12">
        <f t="shared" si="11"/>
        <v>100000</v>
      </c>
      <c r="E83" s="12"/>
      <c r="F83" s="12"/>
      <c r="G83" s="12"/>
      <c r="H83" s="12"/>
      <c r="I83" s="12">
        <v>82940.96</v>
      </c>
      <c r="J83" s="12"/>
      <c r="K83" s="12"/>
      <c r="L83" s="12">
        <f t="shared" si="12"/>
        <v>82940.96</v>
      </c>
      <c r="M83" s="13">
        <f t="shared" si="13"/>
        <v>17059.039999999994</v>
      </c>
      <c r="N83" s="1"/>
      <c r="O83" s="1"/>
      <c r="P83" s="1"/>
      <c r="Q83" s="14"/>
      <c r="AA83" s="1"/>
    </row>
    <row r="84" spans="1:27" ht="12.75">
      <c r="A84" s="24" t="s">
        <v>87</v>
      </c>
      <c r="B84" s="10"/>
      <c r="C84" s="11">
        <v>82979</v>
      </c>
      <c r="D84" s="12">
        <f t="shared" si="11"/>
        <v>82979</v>
      </c>
      <c r="E84" s="12"/>
      <c r="F84" s="12"/>
      <c r="G84" s="12"/>
      <c r="H84" s="12"/>
      <c r="I84" s="12"/>
      <c r="J84" s="12"/>
      <c r="K84" s="12"/>
      <c r="L84" s="12">
        <f t="shared" si="12"/>
        <v>0</v>
      </c>
      <c r="M84" s="13">
        <f t="shared" si="13"/>
        <v>82979</v>
      </c>
      <c r="N84" s="1"/>
      <c r="O84" s="1"/>
      <c r="P84" s="1"/>
      <c r="Q84" s="14"/>
      <c r="AA84" s="1"/>
    </row>
    <row r="85" spans="1:27" ht="12.75">
      <c r="A85" s="24" t="s">
        <v>88</v>
      </c>
      <c r="B85" s="10">
        <v>3061000</v>
      </c>
      <c r="C85" s="11">
        <v>-2751000</v>
      </c>
      <c r="D85" s="12">
        <f t="shared" si="11"/>
        <v>310000</v>
      </c>
      <c r="E85" s="12"/>
      <c r="F85" s="12"/>
      <c r="G85" s="12">
        <v>309797.2</v>
      </c>
      <c r="H85" s="12"/>
      <c r="I85" s="12"/>
      <c r="J85" s="12"/>
      <c r="K85" s="12"/>
      <c r="L85" s="12">
        <f t="shared" si="12"/>
        <v>309797.2</v>
      </c>
      <c r="M85" s="13">
        <f t="shared" si="13"/>
        <v>202.79999999998836</v>
      </c>
      <c r="N85" s="1"/>
      <c r="O85" s="1"/>
      <c r="P85" s="1"/>
      <c r="Q85" s="14"/>
      <c r="AA85" s="1"/>
    </row>
    <row r="86" spans="1:27" ht="12.75">
      <c r="A86" s="24" t="s">
        <v>89</v>
      </c>
      <c r="B86" s="10"/>
      <c r="C86" s="16">
        <v>1485000</v>
      </c>
      <c r="D86" s="12">
        <f t="shared" si="11"/>
        <v>1485000</v>
      </c>
      <c r="E86" s="12"/>
      <c r="F86" s="12"/>
      <c r="G86" s="12">
        <v>736345.5</v>
      </c>
      <c r="H86" s="12">
        <v>-335030.91</v>
      </c>
      <c r="I86" s="12">
        <v>333984.9</v>
      </c>
      <c r="J86" s="12"/>
      <c r="K86" s="12"/>
      <c r="L86" s="12">
        <f t="shared" si="12"/>
        <v>735299.49</v>
      </c>
      <c r="M86" s="13">
        <f t="shared" si="13"/>
        <v>749700.51</v>
      </c>
      <c r="N86" s="1"/>
      <c r="O86" s="1"/>
      <c r="P86" s="1"/>
      <c r="Q86" s="14"/>
      <c r="AA86" s="1"/>
    </row>
    <row r="87" spans="1:27" ht="12.75">
      <c r="A87" s="24" t="s">
        <v>90</v>
      </c>
      <c r="B87" s="10"/>
      <c r="C87" s="16">
        <v>1100000</v>
      </c>
      <c r="D87" s="12">
        <f t="shared" si="11"/>
        <v>1100000</v>
      </c>
      <c r="E87" s="12"/>
      <c r="F87" s="12"/>
      <c r="G87" s="12">
        <v>113662.38</v>
      </c>
      <c r="H87" s="12"/>
      <c r="I87" s="12"/>
      <c r="J87" s="12">
        <v>128238.29</v>
      </c>
      <c r="K87" s="12"/>
      <c r="L87" s="12">
        <f t="shared" si="12"/>
        <v>241900.66999999998</v>
      </c>
      <c r="M87" s="13">
        <f t="shared" si="13"/>
        <v>858099.3300000001</v>
      </c>
      <c r="N87" s="1"/>
      <c r="O87" s="1"/>
      <c r="P87" s="1"/>
      <c r="Q87" s="14"/>
      <c r="AA87" s="1"/>
    </row>
    <row r="88" spans="1:27" ht="12.75">
      <c r="A88" s="24" t="s">
        <v>91</v>
      </c>
      <c r="B88" s="10"/>
      <c r="C88" s="16">
        <v>100000</v>
      </c>
      <c r="D88" s="12">
        <f t="shared" si="11"/>
        <v>100000</v>
      </c>
      <c r="E88" s="12"/>
      <c r="F88" s="12"/>
      <c r="G88" s="12"/>
      <c r="H88" s="12"/>
      <c r="I88" s="12"/>
      <c r="J88" s="12"/>
      <c r="K88" s="12"/>
      <c r="L88" s="12">
        <f t="shared" si="12"/>
        <v>0</v>
      </c>
      <c r="M88" s="13">
        <f t="shared" si="13"/>
        <v>100000</v>
      </c>
      <c r="N88" s="1"/>
      <c r="O88" s="1"/>
      <c r="P88" s="1"/>
      <c r="Q88" s="14"/>
      <c r="AA88" s="1"/>
    </row>
    <row r="89" spans="1:27" ht="12.75">
      <c r="A89" s="24" t="s">
        <v>92</v>
      </c>
      <c r="B89" s="10">
        <v>1000000</v>
      </c>
      <c r="C89" s="11"/>
      <c r="D89" s="12">
        <f t="shared" si="11"/>
        <v>1000000</v>
      </c>
      <c r="E89" s="12"/>
      <c r="F89" s="12"/>
      <c r="G89" s="12"/>
      <c r="H89" s="12"/>
      <c r="I89" s="12"/>
      <c r="J89" s="12"/>
      <c r="K89" s="12"/>
      <c r="L89" s="12">
        <f t="shared" si="12"/>
        <v>0</v>
      </c>
      <c r="M89" s="13">
        <f t="shared" si="13"/>
        <v>1000000</v>
      </c>
      <c r="N89" s="1"/>
      <c r="O89" s="1"/>
      <c r="P89" s="1"/>
      <c r="Q89" s="14"/>
      <c r="AA89" s="1"/>
    </row>
    <row r="90" spans="1:27" ht="12.75">
      <c r="A90" s="24" t="s">
        <v>93</v>
      </c>
      <c r="B90" s="10"/>
      <c r="C90" s="11">
        <v>3145000</v>
      </c>
      <c r="D90" s="12">
        <f t="shared" si="11"/>
        <v>3145000</v>
      </c>
      <c r="E90" s="12"/>
      <c r="F90" s="12"/>
      <c r="G90" s="12">
        <v>1370875.05</v>
      </c>
      <c r="H90" s="12"/>
      <c r="I90" s="12">
        <v>2655000</v>
      </c>
      <c r="J90" s="12"/>
      <c r="K90" s="12"/>
      <c r="L90" s="12">
        <f t="shared" si="12"/>
        <v>4025875.05</v>
      </c>
      <c r="M90" s="13">
        <f t="shared" si="13"/>
        <v>-880875.0499999998</v>
      </c>
      <c r="N90" s="1"/>
      <c r="O90" s="1"/>
      <c r="P90" s="1"/>
      <c r="Q90" s="14"/>
      <c r="AA90" s="1"/>
    </row>
    <row r="91" spans="1:27" ht="12.75">
      <c r="A91" s="24" t="s">
        <v>94</v>
      </c>
      <c r="B91" s="10"/>
      <c r="C91" s="11">
        <v>300000</v>
      </c>
      <c r="D91" s="12">
        <f t="shared" si="11"/>
        <v>300000</v>
      </c>
      <c r="E91" s="12"/>
      <c r="F91" s="12"/>
      <c r="G91" s="12"/>
      <c r="H91" s="12"/>
      <c r="I91" s="12"/>
      <c r="J91" s="12">
        <v>272820</v>
      </c>
      <c r="K91" s="12"/>
      <c r="L91" s="12">
        <f t="shared" si="12"/>
        <v>272820</v>
      </c>
      <c r="M91" s="13">
        <f t="shared" si="13"/>
        <v>27180</v>
      </c>
      <c r="N91" s="1"/>
      <c r="O91" s="1"/>
      <c r="P91" s="1"/>
      <c r="Q91" s="14"/>
      <c r="AA91" s="1"/>
    </row>
    <row r="92" spans="1:27" ht="12.75">
      <c r="A92" s="17" t="s">
        <v>95</v>
      </c>
      <c r="B92" s="10">
        <v>121272943</v>
      </c>
      <c r="C92" s="11">
        <v>-90846792</v>
      </c>
      <c r="D92" s="12">
        <f t="shared" si="11"/>
        <v>30426151</v>
      </c>
      <c r="E92" s="12"/>
      <c r="F92" s="12">
        <v>2220328.72</v>
      </c>
      <c r="G92" s="12">
        <v>1206975.55</v>
      </c>
      <c r="H92" s="12">
        <v>1182277.1</v>
      </c>
      <c r="I92" s="12">
        <v>1693734.3</v>
      </c>
      <c r="J92" s="12">
        <v>5614337.37</v>
      </c>
      <c r="K92" s="12">
        <v>1135800</v>
      </c>
      <c r="L92" s="12">
        <f t="shared" si="12"/>
        <v>13053453.040000001</v>
      </c>
      <c r="M92" s="13">
        <f t="shared" si="13"/>
        <v>17372697.96</v>
      </c>
      <c r="N92" s="1"/>
      <c r="O92" s="1"/>
      <c r="P92" s="1"/>
      <c r="Q92" s="14"/>
      <c r="AA92" s="1"/>
    </row>
    <row r="93" spans="1:27" ht="12.75">
      <c r="A93" s="17" t="s">
        <v>96</v>
      </c>
      <c r="B93" s="10">
        <v>10000000</v>
      </c>
      <c r="C93" s="11">
        <v>30500000</v>
      </c>
      <c r="D93" s="12">
        <f t="shared" si="11"/>
        <v>40500000</v>
      </c>
      <c r="E93" s="12"/>
      <c r="F93" s="12">
        <v>1538832.04</v>
      </c>
      <c r="G93" s="12">
        <v>6610146.3</v>
      </c>
      <c r="H93" s="12">
        <v>677800</v>
      </c>
      <c r="I93" s="12">
        <v>1090070.3</v>
      </c>
      <c r="J93" s="12">
        <v>13205758.8</v>
      </c>
      <c r="K93" s="12">
        <v>783500</v>
      </c>
      <c r="L93" s="12">
        <f t="shared" si="12"/>
        <v>23906107.44</v>
      </c>
      <c r="M93" s="13">
        <f t="shared" si="13"/>
        <v>16593892.559999999</v>
      </c>
      <c r="N93" s="1"/>
      <c r="O93" s="1"/>
      <c r="P93" s="1"/>
      <c r="Q93" s="14"/>
      <c r="AA93" s="1"/>
    </row>
    <row r="94" spans="1:27" ht="12.75">
      <c r="A94" s="17" t="s">
        <v>97</v>
      </c>
      <c r="B94" s="10"/>
      <c r="C94" s="11">
        <v>600000</v>
      </c>
      <c r="D94" s="12">
        <f t="shared" si="11"/>
        <v>600000</v>
      </c>
      <c r="E94" s="12"/>
      <c r="F94" s="12"/>
      <c r="G94" s="12">
        <v>1123230.22</v>
      </c>
      <c r="H94" s="12"/>
      <c r="I94" s="12">
        <v>465159.78</v>
      </c>
      <c r="J94" s="12">
        <v>231047.92</v>
      </c>
      <c r="K94" s="12"/>
      <c r="L94" s="12">
        <f t="shared" si="12"/>
        <v>1819437.92</v>
      </c>
      <c r="M94" s="13">
        <f t="shared" si="13"/>
        <v>-1219437.92</v>
      </c>
      <c r="N94" s="1"/>
      <c r="O94" s="1"/>
      <c r="P94" s="1"/>
      <c r="Q94" s="14"/>
      <c r="AA94" s="1"/>
    </row>
    <row r="95" spans="1:27" ht="12.75">
      <c r="A95" s="17" t="s">
        <v>98</v>
      </c>
      <c r="B95" s="10"/>
      <c r="C95" s="11">
        <v>105000</v>
      </c>
      <c r="D95" s="12">
        <f t="shared" si="11"/>
        <v>105000</v>
      </c>
      <c r="E95" s="12"/>
      <c r="F95" s="12"/>
      <c r="G95" s="12"/>
      <c r="H95" s="12"/>
      <c r="I95" s="12"/>
      <c r="J95" s="12"/>
      <c r="K95" s="12"/>
      <c r="L95" s="12"/>
      <c r="M95" s="13"/>
      <c r="N95" s="1"/>
      <c r="O95" s="1"/>
      <c r="P95" s="1"/>
      <c r="Q95" s="14"/>
      <c r="AA95" s="1"/>
    </row>
    <row r="96" spans="1:27" ht="12.75">
      <c r="A96" s="17" t="s">
        <v>99</v>
      </c>
      <c r="B96" s="10">
        <v>37670000</v>
      </c>
      <c r="C96" s="11">
        <v>-37170000</v>
      </c>
      <c r="D96" s="12">
        <f t="shared" si="11"/>
        <v>500000</v>
      </c>
      <c r="E96" s="12"/>
      <c r="F96" s="12"/>
      <c r="G96" s="12"/>
      <c r="H96" s="12"/>
      <c r="I96" s="12"/>
      <c r="J96" s="12"/>
      <c r="K96" s="12"/>
      <c r="L96" s="12">
        <f aca="true" t="shared" si="14" ref="L96:L107">SUM(E96:K96)</f>
        <v>0</v>
      </c>
      <c r="M96" s="13">
        <f aca="true" t="shared" si="15" ref="M96:M107">+D96-L96</f>
        <v>500000</v>
      </c>
      <c r="N96" s="1"/>
      <c r="O96" s="1"/>
      <c r="P96" s="1"/>
      <c r="Q96" s="14"/>
      <c r="AA96" s="1"/>
    </row>
    <row r="97" spans="1:27" ht="12.75">
      <c r="A97" s="24" t="s">
        <v>100</v>
      </c>
      <c r="B97" s="10">
        <v>92567171</v>
      </c>
      <c r="C97" s="11">
        <v>-92567171</v>
      </c>
      <c r="D97" s="12">
        <f t="shared" si="11"/>
        <v>0</v>
      </c>
      <c r="E97" s="12"/>
      <c r="F97" s="12"/>
      <c r="G97" s="12"/>
      <c r="H97" s="12"/>
      <c r="I97" s="12"/>
      <c r="J97" s="12"/>
      <c r="K97" s="12"/>
      <c r="L97" s="12">
        <f t="shared" si="14"/>
        <v>0</v>
      </c>
      <c r="M97" s="13">
        <f t="shared" si="15"/>
        <v>0</v>
      </c>
      <c r="N97" s="1"/>
      <c r="O97" s="1"/>
      <c r="P97" s="1"/>
      <c r="Q97" s="14"/>
      <c r="AA97" s="1"/>
    </row>
    <row r="98" spans="1:27" ht="12.75">
      <c r="A98" s="25" t="s">
        <v>101</v>
      </c>
      <c r="B98" s="10"/>
      <c r="C98" s="11">
        <v>20000</v>
      </c>
      <c r="D98" s="12">
        <f t="shared" si="11"/>
        <v>20000</v>
      </c>
      <c r="E98" s="12"/>
      <c r="F98" s="12"/>
      <c r="G98" s="12"/>
      <c r="H98" s="12"/>
      <c r="I98" s="12"/>
      <c r="J98" s="12"/>
      <c r="K98" s="12"/>
      <c r="L98" s="12">
        <f t="shared" si="14"/>
        <v>0</v>
      </c>
      <c r="M98" s="13">
        <f t="shared" si="15"/>
        <v>20000</v>
      </c>
      <c r="N98" s="1"/>
      <c r="O98" s="1"/>
      <c r="P98" s="1"/>
      <c r="Q98" s="14"/>
      <c r="AA98" s="1"/>
    </row>
    <row r="99" spans="1:27" ht="12.75">
      <c r="A99" s="25" t="s">
        <v>102</v>
      </c>
      <c r="B99" s="10"/>
      <c r="C99" s="11">
        <v>1000000</v>
      </c>
      <c r="D99" s="12">
        <f t="shared" si="11"/>
        <v>1000000</v>
      </c>
      <c r="E99" s="12"/>
      <c r="F99" s="12"/>
      <c r="G99" s="12">
        <v>284838.6</v>
      </c>
      <c r="H99" s="12"/>
      <c r="I99" s="12">
        <v>168687.33</v>
      </c>
      <c r="J99" s="12">
        <v>128381.8</v>
      </c>
      <c r="K99" s="12"/>
      <c r="L99" s="12">
        <f t="shared" si="14"/>
        <v>581907.73</v>
      </c>
      <c r="M99" s="13">
        <f t="shared" si="15"/>
        <v>418092.27</v>
      </c>
      <c r="N99" s="1"/>
      <c r="O99" s="1"/>
      <c r="P99" s="1"/>
      <c r="Q99" s="14"/>
      <c r="AA99" s="1"/>
    </row>
    <row r="100" spans="1:27" ht="12.75">
      <c r="A100" s="25" t="s">
        <v>103</v>
      </c>
      <c r="B100" s="10"/>
      <c r="C100" s="11">
        <v>75301492.5</v>
      </c>
      <c r="D100" s="12">
        <f t="shared" si="11"/>
        <v>75301492.5</v>
      </c>
      <c r="E100" s="12"/>
      <c r="F100" s="12"/>
      <c r="G100" s="12">
        <v>1545000</v>
      </c>
      <c r="H100" s="12"/>
      <c r="I100" s="12">
        <v>5245836.1</v>
      </c>
      <c r="J100" s="12">
        <v>196927.47</v>
      </c>
      <c r="K100" s="12"/>
      <c r="L100" s="12">
        <f t="shared" si="14"/>
        <v>6987763.569999999</v>
      </c>
      <c r="M100" s="13">
        <f t="shared" si="15"/>
        <v>68313728.93</v>
      </c>
      <c r="N100" s="1"/>
      <c r="O100" s="1"/>
      <c r="P100" s="1"/>
      <c r="Q100" s="14"/>
      <c r="AA100" s="1"/>
    </row>
    <row r="101" spans="1:27" ht="12.75">
      <c r="A101" s="25" t="s">
        <v>104</v>
      </c>
      <c r="B101" s="10"/>
      <c r="C101" s="11">
        <v>1000000</v>
      </c>
      <c r="D101" s="12">
        <f t="shared" si="11"/>
        <v>1000000</v>
      </c>
      <c r="E101" s="12"/>
      <c r="F101" s="12"/>
      <c r="G101" s="12">
        <v>621725.83</v>
      </c>
      <c r="H101" s="12"/>
      <c r="I101" s="12">
        <v>279326.37</v>
      </c>
      <c r="J101" s="12">
        <v>104846.76</v>
      </c>
      <c r="K101" s="12"/>
      <c r="L101" s="12">
        <f t="shared" si="14"/>
        <v>1005898.96</v>
      </c>
      <c r="M101" s="13">
        <f t="shared" si="15"/>
        <v>-5898.959999999963</v>
      </c>
      <c r="N101" s="1"/>
      <c r="O101" s="1"/>
      <c r="P101" s="1"/>
      <c r="Q101" s="14"/>
      <c r="AA101" s="1"/>
    </row>
    <row r="102" spans="1:27" ht="12.75">
      <c r="A102" s="25" t="s">
        <v>105</v>
      </c>
      <c r="B102" s="10">
        <v>2000000</v>
      </c>
      <c r="C102" s="11"/>
      <c r="D102" s="12">
        <f t="shared" si="11"/>
        <v>2000000</v>
      </c>
      <c r="E102" s="12"/>
      <c r="F102" s="12"/>
      <c r="G102" s="12">
        <v>480299.92</v>
      </c>
      <c r="H102" s="12"/>
      <c r="I102" s="12">
        <v>264325.199</v>
      </c>
      <c r="J102" s="12">
        <v>674157.6</v>
      </c>
      <c r="K102" s="12"/>
      <c r="L102" s="12">
        <f t="shared" si="14"/>
        <v>1418782.719</v>
      </c>
      <c r="M102" s="13">
        <f t="shared" si="15"/>
        <v>581217.281</v>
      </c>
      <c r="N102" s="1"/>
      <c r="O102" s="1"/>
      <c r="P102" s="1"/>
      <c r="Q102" s="14"/>
      <c r="AA102" s="1"/>
    </row>
    <row r="103" spans="1:27" ht="12.75">
      <c r="A103" s="25" t="s">
        <v>106</v>
      </c>
      <c r="B103" s="10">
        <v>5600000</v>
      </c>
      <c r="C103" s="11">
        <v>-3200000</v>
      </c>
      <c r="D103" s="12">
        <f t="shared" si="11"/>
        <v>2400000</v>
      </c>
      <c r="E103" s="12"/>
      <c r="F103" s="12"/>
      <c r="G103" s="12">
        <v>272707.42</v>
      </c>
      <c r="H103" s="12"/>
      <c r="I103" s="12">
        <v>149552.26</v>
      </c>
      <c r="J103" s="12">
        <v>52711.15</v>
      </c>
      <c r="K103" s="12"/>
      <c r="L103" s="12">
        <f t="shared" si="14"/>
        <v>474970.83</v>
      </c>
      <c r="M103" s="13">
        <f t="shared" si="15"/>
        <v>1925029.17</v>
      </c>
      <c r="N103" s="1"/>
      <c r="O103" s="1"/>
      <c r="P103" s="1"/>
      <c r="Q103" s="14"/>
      <c r="AA103" s="1"/>
    </row>
    <row r="104" spans="1:27" ht="12.75">
      <c r="A104" s="25" t="s">
        <v>107</v>
      </c>
      <c r="B104" s="10"/>
      <c r="C104" s="11">
        <v>135000</v>
      </c>
      <c r="D104" s="12">
        <f t="shared" si="11"/>
        <v>135000</v>
      </c>
      <c r="E104" s="12"/>
      <c r="F104" s="12"/>
      <c r="G104" s="12">
        <v>3245</v>
      </c>
      <c r="H104" s="12"/>
      <c r="I104" s="12">
        <v>28517.53</v>
      </c>
      <c r="J104" s="12"/>
      <c r="K104" s="12"/>
      <c r="L104" s="12">
        <f t="shared" si="14"/>
        <v>31762.53</v>
      </c>
      <c r="M104" s="13">
        <f t="shared" si="15"/>
        <v>103237.47</v>
      </c>
      <c r="N104" s="1"/>
      <c r="O104" s="1"/>
      <c r="P104" s="1"/>
      <c r="Q104" s="14"/>
      <c r="AA104" s="1"/>
    </row>
    <row r="105" spans="1:27" ht="12.75">
      <c r="A105" s="25" t="s">
        <v>108</v>
      </c>
      <c r="B105" s="10">
        <v>2431078</v>
      </c>
      <c r="C105" s="11"/>
      <c r="D105" s="12">
        <f t="shared" si="11"/>
        <v>2431078</v>
      </c>
      <c r="E105" s="12"/>
      <c r="F105" s="12"/>
      <c r="G105" s="12">
        <v>1352739.77</v>
      </c>
      <c r="H105" s="12"/>
      <c r="I105" s="12">
        <v>587584.34</v>
      </c>
      <c r="J105" s="12">
        <v>-3243.25</v>
      </c>
      <c r="K105" s="12"/>
      <c r="L105" s="12">
        <f t="shared" si="14"/>
        <v>1937080.8599999999</v>
      </c>
      <c r="M105" s="13">
        <f t="shared" si="15"/>
        <v>493997.14000000013</v>
      </c>
      <c r="N105" s="1"/>
      <c r="O105" s="1"/>
      <c r="P105" s="1"/>
      <c r="Q105" s="14"/>
      <c r="AA105" s="1"/>
    </row>
    <row r="106" spans="1:27" ht="12.75">
      <c r="A106" s="25" t="s">
        <v>109</v>
      </c>
      <c r="B106" s="10"/>
      <c r="C106" s="11">
        <v>8700000</v>
      </c>
      <c r="D106" s="12">
        <f t="shared" si="11"/>
        <v>8700000</v>
      </c>
      <c r="E106" s="12"/>
      <c r="F106" s="12"/>
      <c r="G106" s="12">
        <v>2404417.6</v>
      </c>
      <c r="H106" s="12"/>
      <c r="I106" s="12">
        <v>632302.21</v>
      </c>
      <c r="J106" s="12">
        <v>2627337.84</v>
      </c>
      <c r="K106" s="12"/>
      <c r="L106" s="12">
        <f t="shared" si="14"/>
        <v>5664057.65</v>
      </c>
      <c r="M106" s="13">
        <f t="shared" si="15"/>
        <v>3035942.3499999996</v>
      </c>
      <c r="N106" s="1"/>
      <c r="O106" s="1"/>
      <c r="P106" s="1"/>
      <c r="Q106" s="14"/>
      <c r="AA106" s="1"/>
    </row>
    <row r="107" spans="1:27" ht="13.5" thickBot="1">
      <c r="A107" s="25" t="s">
        <v>110</v>
      </c>
      <c r="B107" s="10">
        <v>2000000</v>
      </c>
      <c r="C107" s="11">
        <v>-1500000</v>
      </c>
      <c r="D107" s="12">
        <f t="shared" si="11"/>
        <v>500000</v>
      </c>
      <c r="E107" s="12"/>
      <c r="F107" s="12"/>
      <c r="G107" s="12"/>
      <c r="H107" s="12"/>
      <c r="I107" s="12"/>
      <c r="J107" s="12"/>
      <c r="K107" s="12"/>
      <c r="L107" s="12">
        <f t="shared" si="14"/>
        <v>0</v>
      </c>
      <c r="M107" s="13">
        <f t="shared" si="15"/>
        <v>500000</v>
      </c>
      <c r="N107" s="1"/>
      <c r="O107" s="1"/>
      <c r="P107" s="1"/>
      <c r="Q107" s="14"/>
      <c r="AA107" s="1"/>
    </row>
    <row r="108" spans="1:27" ht="14.25" thickBot="1" thickTop="1">
      <c r="A108" s="26" t="s">
        <v>111</v>
      </c>
      <c r="B108" s="3">
        <f aca="true" t="shared" si="16" ref="B108:M108">SUM(B109:B122)</f>
        <v>3928123891</v>
      </c>
      <c r="C108" s="6">
        <f t="shared" si="16"/>
        <v>-49011262</v>
      </c>
      <c r="D108" s="3">
        <f t="shared" si="16"/>
        <v>3879112629</v>
      </c>
      <c r="E108" s="3">
        <f t="shared" si="16"/>
        <v>284943268.43</v>
      </c>
      <c r="F108" s="3">
        <f t="shared" si="16"/>
        <v>339997916.12</v>
      </c>
      <c r="G108" s="3">
        <f t="shared" si="16"/>
        <v>341115914.65</v>
      </c>
      <c r="H108" s="3">
        <f t="shared" si="16"/>
        <v>315583796.89</v>
      </c>
      <c r="I108" s="3">
        <f t="shared" si="16"/>
        <v>406112011.56000006</v>
      </c>
      <c r="J108" s="3">
        <f t="shared" si="16"/>
        <v>335709733.6</v>
      </c>
      <c r="K108" s="3">
        <f t="shared" si="16"/>
        <v>324153288.75</v>
      </c>
      <c r="L108" s="3">
        <f t="shared" si="16"/>
        <v>2347615930.0000005</v>
      </c>
      <c r="M108" s="7">
        <f t="shared" si="16"/>
        <v>1531496699</v>
      </c>
      <c r="N108" s="1"/>
      <c r="O108" s="1"/>
      <c r="P108" s="1"/>
      <c r="AA108" s="1"/>
    </row>
    <row r="109" spans="1:27" ht="13.5" thickTop="1">
      <c r="A109" s="19" t="s">
        <v>112</v>
      </c>
      <c r="B109" s="12">
        <v>20187120</v>
      </c>
      <c r="C109" s="11"/>
      <c r="D109" s="12">
        <f aca="true" t="shared" si="17" ref="D109:D122">+B109+C109</f>
        <v>20187120</v>
      </c>
      <c r="E109" s="11">
        <v>1672383</v>
      </c>
      <c r="F109" s="11">
        <v>1672383</v>
      </c>
      <c r="G109" s="11">
        <v>1672383</v>
      </c>
      <c r="H109" s="11">
        <v>1572383</v>
      </c>
      <c r="I109" s="11"/>
      <c r="J109" s="11">
        <v>3444766</v>
      </c>
      <c r="K109" s="11">
        <v>1572383</v>
      </c>
      <c r="L109" s="12">
        <f aca="true" t="shared" si="18" ref="L109:L122">SUM(E109:K109)</f>
        <v>11606681</v>
      </c>
      <c r="M109" s="13">
        <f aca="true" t="shared" si="19" ref="M109:M122">+D109-L109</f>
        <v>8580439</v>
      </c>
      <c r="N109" s="1"/>
      <c r="O109" s="1"/>
      <c r="P109" s="1"/>
      <c r="AA109" s="1"/>
    </row>
    <row r="110" spans="1:27" ht="12.75">
      <c r="A110" s="19" t="s">
        <v>113</v>
      </c>
      <c r="B110" s="12">
        <v>61859075</v>
      </c>
      <c r="C110" s="16"/>
      <c r="D110" s="12">
        <f t="shared" si="17"/>
        <v>61859075</v>
      </c>
      <c r="E110" s="16"/>
      <c r="F110" s="16">
        <v>5154922.91</v>
      </c>
      <c r="G110" s="16">
        <v>10309845.82</v>
      </c>
      <c r="H110" s="16"/>
      <c r="I110" s="16">
        <v>10309845.82</v>
      </c>
      <c r="J110" s="16">
        <v>5154922.91</v>
      </c>
      <c r="K110" s="16">
        <v>5154922.91</v>
      </c>
      <c r="L110" s="12">
        <f t="shared" si="18"/>
        <v>36084460.370000005</v>
      </c>
      <c r="M110" s="13">
        <f t="shared" si="19"/>
        <v>25774614.629999995</v>
      </c>
      <c r="N110" s="1"/>
      <c r="O110" s="1"/>
      <c r="P110" s="1"/>
      <c r="AA110" s="1"/>
    </row>
    <row r="111" spans="1:27" ht="12.75">
      <c r="A111" s="27" t="s">
        <v>114</v>
      </c>
      <c r="B111" s="12">
        <v>36250000</v>
      </c>
      <c r="C111" s="16"/>
      <c r="D111" s="12">
        <f t="shared" si="17"/>
        <v>36250000</v>
      </c>
      <c r="E111" s="16">
        <v>3000000</v>
      </c>
      <c r="F111" s="16">
        <v>3000000</v>
      </c>
      <c r="G111" s="16">
        <v>3000000</v>
      </c>
      <c r="H111" s="16">
        <v>3000000</v>
      </c>
      <c r="I111" s="16"/>
      <c r="J111" s="16">
        <v>6000000</v>
      </c>
      <c r="K111" s="16">
        <v>3000000</v>
      </c>
      <c r="L111" s="12">
        <f t="shared" si="18"/>
        <v>21000000</v>
      </c>
      <c r="M111" s="13">
        <f t="shared" si="19"/>
        <v>15250000</v>
      </c>
      <c r="N111" s="1"/>
      <c r="O111" s="1"/>
      <c r="P111" s="1"/>
      <c r="AA111" s="1"/>
    </row>
    <row r="112" spans="1:27" ht="12.75">
      <c r="A112" s="19" t="s">
        <v>115</v>
      </c>
      <c r="B112" s="12">
        <v>1301906674</v>
      </c>
      <c r="C112" s="11">
        <v>-61213978</v>
      </c>
      <c r="D112" s="12">
        <f t="shared" si="17"/>
        <v>1240692696</v>
      </c>
      <c r="E112" s="11">
        <v>114904341.65</v>
      </c>
      <c r="F112" s="11">
        <v>116347408.92</v>
      </c>
      <c r="G112" s="11">
        <v>130686105.4</v>
      </c>
      <c r="H112" s="11">
        <v>125096733.86</v>
      </c>
      <c r="I112" s="11">
        <v>125039890.39</v>
      </c>
      <c r="J112" s="11">
        <v>125263848.64</v>
      </c>
      <c r="K112" s="11">
        <v>126321810.72</v>
      </c>
      <c r="L112" s="12">
        <f t="shared" si="18"/>
        <v>863660139.58</v>
      </c>
      <c r="M112" s="13">
        <f t="shared" si="19"/>
        <v>377032556.41999996</v>
      </c>
      <c r="N112" s="1"/>
      <c r="O112" s="1"/>
      <c r="P112" s="1"/>
      <c r="AA112" s="1"/>
    </row>
    <row r="113" spans="1:27" ht="12.75">
      <c r="A113" s="19" t="s">
        <v>116</v>
      </c>
      <c r="B113" s="12">
        <v>579040845</v>
      </c>
      <c r="C113" s="11">
        <v>69202716</v>
      </c>
      <c r="D113" s="12">
        <f t="shared" si="17"/>
        <v>648243561</v>
      </c>
      <c r="E113" s="11">
        <v>12240236.37</v>
      </c>
      <c r="F113" s="11">
        <v>58578422.84</v>
      </c>
      <c r="G113" s="11">
        <v>41013979.47</v>
      </c>
      <c r="H113" s="11">
        <v>31639219.87</v>
      </c>
      <c r="I113" s="11">
        <v>115656712.03</v>
      </c>
      <c r="J113" s="11">
        <v>35297344.98</v>
      </c>
      <c r="K113" s="11">
        <v>32586071.21</v>
      </c>
      <c r="L113" s="12">
        <f t="shared" si="18"/>
        <v>327011986.77</v>
      </c>
      <c r="M113" s="13">
        <f t="shared" si="19"/>
        <v>321231574.23</v>
      </c>
      <c r="N113" s="1"/>
      <c r="O113" s="1"/>
      <c r="P113" s="1"/>
      <c r="AA113" s="1"/>
    </row>
    <row r="114" spans="1:27" ht="12.75">
      <c r="A114" s="19" t="s">
        <v>117</v>
      </c>
      <c r="B114" s="12">
        <v>51385275</v>
      </c>
      <c r="C114" s="11"/>
      <c r="D114" s="12">
        <f t="shared" si="17"/>
        <v>51385275</v>
      </c>
      <c r="E114" s="11">
        <v>4285999.88</v>
      </c>
      <c r="F114" s="11">
        <v>4762269.23</v>
      </c>
      <c r="G114" s="11">
        <v>4972191.96</v>
      </c>
      <c r="H114" s="11">
        <v>4614051.16</v>
      </c>
      <c r="I114" s="11">
        <v>5644154.34</v>
      </c>
      <c r="J114" s="11">
        <v>5984972.93</v>
      </c>
      <c r="K114" s="11">
        <v>5856690.91</v>
      </c>
      <c r="L114" s="12">
        <f t="shared" si="18"/>
        <v>36120330.41</v>
      </c>
      <c r="M114" s="13">
        <f t="shared" si="19"/>
        <v>15264944.590000004</v>
      </c>
      <c r="N114" s="1"/>
      <c r="O114" s="1"/>
      <c r="P114" s="1"/>
      <c r="AA114" s="1"/>
    </row>
    <row r="115" spans="1:27" ht="12.75">
      <c r="A115" s="19" t="s">
        <v>118</v>
      </c>
      <c r="B115" s="28">
        <v>25546724</v>
      </c>
      <c r="C115" s="11"/>
      <c r="D115" s="12">
        <f t="shared" si="17"/>
        <v>25546724</v>
      </c>
      <c r="E115" s="11"/>
      <c r="F115" s="11"/>
      <c r="G115" s="11"/>
      <c r="H115" s="11"/>
      <c r="I115" s="11"/>
      <c r="J115" s="11">
        <v>4902469.14</v>
      </c>
      <c r="K115" s="11"/>
      <c r="L115" s="12">
        <f t="shared" si="18"/>
        <v>4902469.14</v>
      </c>
      <c r="M115" s="13">
        <f t="shared" si="19"/>
        <v>20644254.86</v>
      </c>
      <c r="N115" s="1"/>
      <c r="O115" s="1"/>
      <c r="P115" s="1"/>
      <c r="AA115" s="1"/>
    </row>
    <row r="116" spans="1:27" ht="12.75">
      <c r="A116" s="19" t="s">
        <v>119</v>
      </c>
      <c r="B116" s="12">
        <v>16891776</v>
      </c>
      <c r="C116" s="11"/>
      <c r="D116" s="12">
        <f t="shared" si="17"/>
        <v>16891776</v>
      </c>
      <c r="E116" s="11">
        <v>1731069.62</v>
      </c>
      <c r="F116" s="11">
        <v>1731069.62</v>
      </c>
      <c r="G116" s="11">
        <v>1531069.62</v>
      </c>
      <c r="H116" s="11">
        <v>1731069.62</v>
      </c>
      <c r="I116" s="11">
        <v>979462.62</v>
      </c>
      <c r="J116" s="11">
        <v>599395.12</v>
      </c>
      <c r="K116" s="11">
        <v>975548</v>
      </c>
      <c r="L116" s="12">
        <f t="shared" si="18"/>
        <v>9278684.22</v>
      </c>
      <c r="M116" s="13">
        <f t="shared" si="19"/>
        <v>7613091.779999999</v>
      </c>
      <c r="N116" s="1"/>
      <c r="O116" s="1"/>
      <c r="P116" s="1"/>
      <c r="AA116" s="1"/>
    </row>
    <row r="117" spans="1:27" ht="12.75">
      <c r="A117" s="19" t="s">
        <v>120</v>
      </c>
      <c r="B117" s="12">
        <v>14271513</v>
      </c>
      <c r="C117" s="11"/>
      <c r="D117" s="12">
        <f t="shared" si="17"/>
        <v>14271513</v>
      </c>
      <c r="E117" s="11"/>
      <c r="F117" s="11">
        <v>497860.76</v>
      </c>
      <c r="G117" s="11">
        <v>248930.38</v>
      </c>
      <c r="H117" s="11">
        <v>248930.38</v>
      </c>
      <c r="I117" s="11">
        <v>800537.36</v>
      </c>
      <c r="J117" s="11">
        <v>1380604.88</v>
      </c>
      <c r="K117" s="11">
        <v>1004453</v>
      </c>
      <c r="L117" s="12">
        <f t="shared" si="18"/>
        <v>4181316.76</v>
      </c>
      <c r="M117" s="13">
        <f t="shared" si="19"/>
        <v>10090196.24</v>
      </c>
      <c r="N117" s="1"/>
      <c r="O117" s="1"/>
      <c r="P117" s="1"/>
      <c r="AA117" s="1"/>
    </row>
    <row r="118" spans="1:27" ht="12.75">
      <c r="A118" s="19" t="s">
        <v>121</v>
      </c>
      <c r="B118" s="12">
        <v>535104965</v>
      </c>
      <c r="C118" s="16"/>
      <c r="D118" s="12">
        <f t="shared" si="17"/>
        <v>535104965</v>
      </c>
      <c r="E118" s="16">
        <v>48419638.16</v>
      </c>
      <c r="F118" s="16">
        <v>48419638.16</v>
      </c>
      <c r="G118" s="16">
        <v>48419639.16</v>
      </c>
      <c r="H118" s="16">
        <v>48419639.16</v>
      </c>
      <c r="I118" s="16">
        <v>48419639.16</v>
      </c>
      <c r="J118" s="16">
        <v>48419639.16</v>
      </c>
      <c r="K118" s="16">
        <v>48419639.16</v>
      </c>
      <c r="L118" s="12">
        <f t="shared" si="18"/>
        <v>338937472.12</v>
      </c>
      <c r="M118" s="13">
        <f t="shared" si="19"/>
        <v>196167492.88</v>
      </c>
      <c r="N118" s="1"/>
      <c r="O118" s="1"/>
      <c r="P118" s="1"/>
      <c r="AA118" s="1"/>
    </row>
    <row r="119" spans="1:27" ht="12.75">
      <c r="A119" s="19" t="s">
        <v>122</v>
      </c>
      <c r="B119" s="12">
        <v>543871771</v>
      </c>
      <c r="C119" s="16">
        <v>-4200000</v>
      </c>
      <c r="D119" s="12">
        <f t="shared" si="17"/>
        <v>539671771</v>
      </c>
      <c r="E119" s="16">
        <v>38134793.75</v>
      </c>
      <c r="F119" s="16">
        <v>39279134.68</v>
      </c>
      <c r="G119" s="16">
        <v>38706963.84</v>
      </c>
      <c r="H119" s="16">
        <v>38706963.84</v>
      </c>
      <c r="I119" s="16">
        <v>38706963.84</v>
      </c>
      <c r="J119" s="16">
        <v>38706963.84</v>
      </c>
      <c r="K119" s="16">
        <v>38706963.84</v>
      </c>
      <c r="L119" s="12">
        <f t="shared" si="18"/>
        <v>270948747.63</v>
      </c>
      <c r="M119" s="13">
        <f t="shared" si="19"/>
        <v>268723023.37</v>
      </c>
      <c r="N119" s="1"/>
      <c r="O119" s="1"/>
      <c r="P119" s="1"/>
      <c r="AA119" s="1"/>
    </row>
    <row r="120" spans="1:27" ht="12.75">
      <c r="A120" s="19" t="s">
        <v>123</v>
      </c>
      <c r="B120" s="12">
        <v>183956253</v>
      </c>
      <c r="C120" s="16"/>
      <c r="D120" s="12">
        <f t="shared" si="17"/>
        <v>183956253</v>
      </c>
      <c r="E120" s="16">
        <v>14150481</v>
      </c>
      <c r="F120" s="16">
        <v>14150481</v>
      </c>
      <c r="G120" s="16">
        <v>14150481</v>
      </c>
      <c r="H120" s="16">
        <v>14150481</v>
      </c>
      <c r="I120" s="16">
        <v>14150481</v>
      </c>
      <c r="J120" s="16">
        <v>14150481</v>
      </c>
      <c r="K120" s="16">
        <v>14150481</v>
      </c>
      <c r="L120" s="12">
        <f t="shared" si="18"/>
        <v>99053367</v>
      </c>
      <c r="M120" s="13">
        <f t="shared" si="19"/>
        <v>84902886</v>
      </c>
      <c r="N120" s="1"/>
      <c r="O120" s="1"/>
      <c r="P120" s="1"/>
      <c r="AA120" s="1"/>
    </row>
    <row r="121" spans="1:27" ht="12.75">
      <c r="A121" s="29" t="s">
        <v>124</v>
      </c>
      <c r="B121" s="12">
        <v>406851900</v>
      </c>
      <c r="C121" s="11">
        <v>-52800000</v>
      </c>
      <c r="D121" s="12">
        <f t="shared" si="17"/>
        <v>354051900</v>
      </c>
      <c r="E121" s="11">
        <v>33904325</v>
      </c>
      <c r="F121" s="11">
        <v>33904325</v>
      </c>
      <c r="G121" s="11">
        <v>33904325</v>
      </c>
      <c r="H121" s="11">
        <v>33904325</v>
      </c>
      <c r="I121" s="11">
        <v>33904325</v>
      </c>
      <c r="J121" s="11">
        <v>33904325</v>
      </c>
      <c r="K121" s="11">
        <v>33904325</v>
      </c>
      <c r="L121" s="12">
        <f t="shared" si="18"/>
        <v>237330275</v>
      </c>
      <c r="M121" s="13">
        <f t="shared" si="19"/>
        <v>116721625</v>
      </c>
      <c r="N121" s="1"/>
      <c r="O121" s="1"/>
      <c r="P121" s="1"/>
      <c r="AA121" s="1"/>
    </row>
    <row r="122" spans="1:27" ht="13.5" thickBot="1">
      <c r="A122" s="29" t="s">
        <v>125</v>
      </c>
      <c r="B122" s="12">
        <v>151000000</v>
      </c>
      <c r="C122" s="21"/>
      <c r="D122" s="12">
        <f t="shared" si="17"/>
        <v>151000000</v>
      </c>
      <c r="E122" s="21">
        <v>12500000</v>
      </c>
      <c r="F122" s="21">
        <v>12500000</v>
      </c>
      <c r="G122" s="21">
        <v>12500000</v>
      </c>
      <c r="H122" s="21">
        <v>12500000</v>
      </c>
      <c r="I122" s="21">
        <v>12500000</v>
      </c>
      <c r="J122" s="21">
        <v>12500000</v>
      </c>
      <c r="K122" s="21">
        <v>12500000</v>
      </c>
      <c r="L122" s="12">
        <f t="shared" si="18"/>
        <v>87500000</v>
      </c>
      <c r="M122" s="13">
        <f t="shared" si="19"/>
        <v>63500000</v>
      </c>
      <c r="N122" s="1"/>
      <c r="O122" s="1"/>
      <c r="P122" s="1"/>
      <c r="AA122" s="1"/>
    </row>
    <row r="123" spans="1:33" ht="14.25" thickBot="1" thickTop="1">
      <c r="A123" s="30" t="s">
        <v>126</v>
      </c>
      <c r="B123" s="31">
        <f aca="true" t="shared" si="20" ref="B123:M123">+B124+B129</f>
        <v>2276991305</v>
      </c>
      <c r="C123" s="32">
        <f t="shared" si="20"/>
        <v>319889570.21</v>
      </c>
      <c r="D123" s="31">
        <f t="shared" si="20"/>
        <v>2596880875.21</v>
      </c>
      <c r="E123" s="31">
        <f t="shared" si="20"/>
        <v>0</v>
      </c>
      <c r="F123" s="31">
        <f t="shared" si="20"/>
        <v>529092769.5</v>
      </c>
      <c r="G123" s="31">
        <f t="shared" si="20"/>
        <v>391745314.36</v>
      </c>
      <c r="H123" s="31">
        <f t="shared" si="20"/>
        <v>0</v>
      </c>
      <c r="I123" s="31">
        <f t="shared" si="20"/>
        <v>214126126.93</v>
      </c>
      <c r="J123" s="31">
        <f t="shared" si="20"/>
        <v>379381019.11</v>
      </c>
      <c r="K123" s="31">
        <f t="shared" si="20"/>
        <v>178702927.45</v>
      </c>
      <c r="L123" s="31">
        <f t="shared" si="20"/>
        <v>1693048157.35</v>
      </c>
      <c r="M123" s="33">
        <f t="shared" si="20"/>
        <v>858998616.86</v>
      </c>
      <c r="N123" s="1"/>
      <c r="O123" s="1"/>
      <c r="P123" s="1"/>
      <c r="AG123" s="1"/>
    </row>
    <row r="124" spans="1:33" ht="14.25" thickBot="1" thickTop="1">
      <c r="A124" s="34" t="s">
        <v>127</v>
      </c>
      <c r="B124" s="35">
        <f>SUM(B126:B128)</f>
        <v>2006734262</v>
      </c>
      <c r="C124" s="36">
        <f aca="true" t="shared" si="21" ref="C124:M124">SUM(C125:C128)</f>
        <v>65143977.71</v>
      </c>
      <c r="D124" s="35">
        <f t="shared" si="21"/>
        <v>2071878239.71</v>
      </c>
      <c r="E124" s="35">
        <f t="shared" si="21"/>
        <v>0</v>
      </c>
      <c r="F124" s="35">
        <f t="shared" si="21"/>
        <v>458333332</v>
      </c>
      <c r="G124" s="35">
        <f t="shared" si="21"/>
        <v>341666666</v>
      </c>
      <c r="H124" s="35">
        <f t="shared" si="21"/>
        <v>0</v>
      </c>
      <c r="I124" s="35">
        <f t="shared" si="21"/>
        <v>148477310.71</v>
      </c>
      <c r="J124" s="35">
        <f t="shared" si="21"/>
        <v>166666666</v>
      </c>
      <c r="K124" s="35">
        <f t="shared" si="21"/>
        <v>166666666</v>
      </c>
      <c r="L124" s="35">
        <f t="shared" si="21"/>
        <v>1281810640.71</v>
      </c>
      <c r="M124" s="37">
        <f t="shared" si="21"/>
        <v>790067599</v>
      </c>
      <c r="N124" s="1"/>
      <c r="O124" s="1"/>
      <c r="P124" s="1"/>
      <c r="AG124" s="1"/>
    </row>
    <row r="125" spans="1:33" ht="12.75">
      <c r="A125" s="27" t="s">
        <v>128</v>
      </c>
      <c r="B125" s="38"/>
      <c r="C125" s="21">
        <v>65143977.71</v>
      </c>
      <c r="D125" s="12">
        <f>+B125+C125</f>
        <v>65143977.71</v>
      </c>
      <c r="E125" s="38"/>
      <c r="F125" s="38"/>
      <c r="G125" s="38"/>
      <c r="H125" s="38"/>
      <c r="I125" s="12">
        <v>65143977.71</v>
      </c>
      <c r="J125" s="38"/>
      <c r="K125" s="38"/>
      <c r="L125" s="12">
        <f>SUM(E125:K125)</f>
        <v>65143977.71</v>
      </c>
      <c r="M125" s="13">
        <f>+D125-L125</f>
        <v>0</v>
      </c>
      <c r="N125" s="1"/>
      <c r="O125" s="1"/>
      <c r="P125" s="1"/>
      <c r="AG125" s="1"/>
    </row>
    <row r="126" spans="1:33" ht="12.75">
      <c r="A126" s="39" t="s">
        <v>129</v>
      </c>
      <c r="B126" s="12">
        <v>6734262</v>
      </c>
      <c r="C126" s="21"/>
      <c r="D126" s="12">
        <f>+B126+C126</f>
        <v>6734262</v>
      </c>
      <c r="E126" s="12"/>
      <c r="F126" s="12"/>
      <c r="G126" s="12"/>
      <c r="H126" s="12"/>
      <c r="I126" s="12"/>
      <c r="J126" s="12"/>
      <c r="K126" s="12"/>
      <c r="L126" s="12">
        <f>SUM(E126:K126)</f>
        <v>0</v>
      </c>
      <c r="M126" s="13">
        <f>+D126-L126</f>
        <v>6734262</v>
      </c>
      <c r="N126" s="1"/>
      <c r="O126" s="1"/>
      <c r="P126" s="1"/>
      <c r="AG126" s="1"/>
    </row>
    <row r="127" spans="1:33" ht="12.75">
      <c r="A127" s="39" t="s">
        <v>130</v>
      </c>
      <c r="B127" s="12">
        <v>1000000000</v>
      </c>
      <c r="C127" s="21"/>
      <c r="D127" s="12">
        <f>+B127+C127</f>
        <v>1000000000</v>
      </c>
      <c r="E127" s="12"/>
      <c r="F127" s="12">
        <v>166666666</v>
      </c>
      <c r="G127" s="12">
        <v>133333333</v>
      </c>
      <c r="H127" s="12"/>
      <c r="I127" s="12">
        <v>83333333</v>
      </c>
      <c r="J127" s="12">
        <v>166666666</v>
      </c>
      <c r="K127" s="12">
        <v>83333333</v>
      </c>
      <c r="L127" s="12">
        <f>SUM(E127:K127)</f>
        <v>633333331</v>
      </c>
      <c r="M127" s="13">
        <f>+D127-L127</f>
        <v>366666669</v>
      </c>
      <c r="N127" s="1"/>
      <c r="O127" s="1"/>
      <c r="P127" s="1"/>
      <c r="AG127" s="1"/>
    </row>
    <row r="128" spans="1:33" ht="13.5" thickBot="1">
      <c r="A128" s="39" t="s">
        <v>131</v>
      </c>
      <c r="B128" s="12">
        <v>1000000000</v>
      </c>
      <c r="C128" s="21"/>
      <c r="D128" s="12">
        <f>+B128+C128</f>
        <v>1000000000</v>
      </c>
      <c r="E128" s="38"/>
      <c r="F128" s="12">
        <v>291666666</v>
      </c>
      <c r="G128" s="12">
        <v>208333333</v>
      </c>
      <c r="H128" s="12"/>
      <c r="I128" s="12"/>
      <c r="J128" s="12"/>
      <c r="K128" s="12">
        <v>83333333</v>
      </c>
      <c r="L128" s="12">
        <f>SUM(E128:K128)</f>
        <v>583333332</v>
      </c>
      <c r="M128" s="13">
        <f>+D128-L128</f>
        <v>416666668</v>
      </c>
      <c r="N128" s="1"/>
      <c r="O128" s="1"/>
      <c r="P128" s="1"/>
      <c r="AG128" s="1"/>
    </row>
    <row r="129" spans="1:27" ht="14.25" thickBot="1" thickTop="1">
      <c r="A129" s="40" t="s">
        <v>132</v>
      </c>
      <c r="B129" s="35">
        <f>SUM(B130:B148)</f>
        <v>270257043</v>
      </c>
      <c r="C129" s="35">
        <f>SUM(C130:C150)</f>
        <v>254745592.5</v>
      </c>
      <c r="D129" s="35">
        <f>SUM(D130:D150)</f>
        <v>525002635.5</v>
      </c>
      <c r="E129" s="35">
        <f>SUM(E130:E148)</f>
        <v>0</v>
      </c>
      <c r="F129" s="35">
        <f aca="true" t="shared" si="22" ref="F129:M129">SUM(F130:F150)</f>
        <v>70759437.5</v>
      </c>
      <c r="G129" s="35">
        <f t="shared" si="22"/>
        <v>50078648.36</v>
      </c>
      <c r="H129" s="35">
        <f t="shared" si="22"/>
        <v>0</v>
      </c>
      <c r="I129" s="35">
        <f t="shared" si="22"/>
        <v>65648816.22</v>
      </c>
      <c r="J129" s="35">
        <f t="shared" si="22"/>
        <v>212714353.11</v>
      </c>
      <c r="K129" s="35">
        <f t="shared" si="22"/>
        <v>12036261.45</v>
      </c>
      <c r="L129" s="35">
        <f t="shared" si="22"/>
        <v>411237516.64</v>
      </c>
      <c r="M129" s="37">
        <f t="shared" si="22"/>
        <v>68931017.86</v>
      </c>
      <c r="N129" s="1"/>
      <c r="O129" s="1"/>
      <c r="P129" s="1"/>
      <c r="AA129" s="1"/>
    </row>
    <row r="130" spans="1:27" ht="12.75">
      <c r="A130" s="41" t="s">
        <v>133</v>
      </c>
      <c r="B130" s="10">
        <v>17027120</v>
      </c>
      <c r="C130" s="11">
        <v>-14800000</v>
      </c>
      <c r="D130" s="12">
        <f aca="true" t="shared" si="23" ref="D130:D150">+B130+C130</f>
        <v>2227120</v>
      </c>
      <c r="E130" s="42"/>
      <c r="F130" s="42"/>
      <c r="G130" s="10">
        <v>484116</v>
      </c>
      <c r="H130" s="10"/>
      <c r="I130" s="10">
        <v>670608.23</v>
      </c>
      <c r="J130" s="10">
        <v>123440.98</v>
      </c>
      <c r="K130" s="10"/>
      <c r="L130" s="12">
        <f aca="true" t="shared" si="24" ref="L130:L135">SUM(E130:K130)</f>
        <v>1278165.21</v>
      </c>
      <c r="M130" s="13">
        <f aca="true" t="shared" si="25" ref="M130:M135">+D130-L130</f>
        <v>948954.79</v>
      </c>
      <c r="N130" s="1"/>
      <c r="O130" s="1"/>
      <c r="P130" s="1"/>
      <c r="AA130" s="1"/>
    </row>
    <row r="131" spans="1:27" ht="12.75">
      <c r="A131" s="43" t="s">
        <v>134</v>
      </c>
      <c r="B131" s="10">
        <v>10000000</v>
      </c>
      <c r="C131" s="11">
        <v>-2000000</v>
      </c>
      <c r="D131" s="12">
        <f t="shared" si="23"/>
        <v>8000000</v>
      </c>
      <c r="E131" s="42"/>
      <c r="F131" s="42"/>
      <c r="G131" s="10">
        <v>226905.05</v>
      </c>
      <c r="H131" s="10"/>
      <c r="I131" s="10">
        <v>609608.23</v>
      </c>
      <c r="J131" s="10">
        <v>1313765.3</v>
      </c>
      <c r="K131" s="10"/>
      <c r="L131" s="12">
        <f t="shared" si="24"/>
        <v>2150278.58</v>
      </c>
      <c r="M131" s="13">
        <f t="shared" si="25"/>
        <v>5849721.42</v>
      </c>
      <c r="N131" s="1"/>
      <c r="O131" s="1"/>
      <c r="P131" s="1"/>
      <c r="AA131" s="1"/>
    </row>
    <row r="132" spans="1:27" ht="12.75">
      <c r="A132" s="43" t="s">
        <v>135</v>
      </c>
      <c r="B132" s="10"/>
      <c r="C132" s="11">
        <v>3000000</v>
      </c>
      <c r="D132" s="12">
        <f t="shared" si="23"/>
        <v>3000000</v>
      </c>
      <c r="E132" s="42"/>
      <c r="F132" s="42"/>
      <c r="G132" s="10">
        <v>2197871.65</v>
      </c>
      <c r="H132" s="10"/>
      <c r="I132" s="10">
        <v>357525.84</v>
      </c>
      <c r="J132" s="10">
        <v>-78373.59</v>
      </c>
      <c r="K132" s="10"/>
      <c r="L132" s="12">
        <f t="shared" si="24"/>
        <v>2477023.9</v>
      </c>
      <c r="M132" s="13">
        <f t="shared" si="25"/>
        <v>522976.1000000001</v>
      </c>
      <c r="N132" s="1"/>
      <c r="O132" s="1"/>
      <c r="P132" s="1"/>
      <c r="AA132" s="1"/>
    </row>
    <row r="133" spans="1:27" ht="12.75">
      <c r="A133" s="43" t="s">
        <v>136</v>
      </c>
      <c r="B133" s="10"/>
      <c r="C133" s="11">
        <v>65000</v>
      </c>
      <c r="D133" s="12">
        <f t="shared" si="23"/>
        <v>65000</v>
      </c>
      <c r="E133" s="42"/>
      <c r="F133" s="42"/>
      <c r="G133" s="10">
        <v>70315.8</v>
      </c>
      <c r="H133" s="10"/>
      <c r="I133" s="10">
        <v>43517.24</v>
      </c>
      <c r="J133" s="10">
        <v>14400.01</v>
      </c>
      <c r="K133" s="10"/>
      <c r="L133" s="12">
        <f t="shared" si="24"/>
        <v>128233.05</v>
      </c>
      <c r="M133" s="13">
        <f t="shared" si="25"/>
        <v>-63233.05</v>
      </c>
      <c r="N133" s="1"/>
      <c r="O133" s="1"/>
      <c r="P133" s="1"/>
      <c r="AA133" s="1"/>
    </row>
    <row r="134" spans="1:27" ht="12.75">
      <c r="A134" s="43" t="s">
        <v>137</v>
      </c>
      <c r="B134" s="10"/>
      <c r="C134" s="11">
        <v>920000</v>
      </c>
      <c r="D134" s="12">
        <f t="shared" si="23"/>
        <v>920000</v>
      </c>
      <c r="E134" s="42"/>
      <c r="F134" s="42"/>
      <c r="G134" s="10"/>
      <c r="H134" s="10"/>
      <c r="I134" s="10">
        <v>351194.9</v>
      </c>
      <c r="J134" s="10"/>
      <c r="K134" s="10"/>
      <c r="L134" s="12">
        <f t="shared" si="24"/>
        <v>351194.9</v>
      </c>
      <c r="M134" s="13">
        <f t="shared" si="25"/>
        <v>568805.1</v>
      </c>
      <c r="N134" s="1"/>
      <c r="O134" s="1"/>
      <c r="P134" s="1"/>
      <c r="AA134" s="1"/>
    </row>
    <row r="135" spans="1:27" ht="12.75">
      <c r="A135" s="43" t="s">
        <v>138</v>
      </c>
      <c r="B135" s="10"/>
      <c r="C135" s="11">
        <v>8000000</v>
      </c>
      <c r="D135" s="12">
        <f t="shared" si="23"/>
        <v>8000000</v>
      </c>
      <c r="E135" s="42"/>
      <c r="F135" s="42"/>
      <c r="G135" s="10"/>
      <c r="H135" s="10"/>
      <c r="I135" s="10"/>
      <c r="J135" s="10"/>
      <c r="K135" s="10"/>
      <c r="L135" s="12">
        <f t="shared" si="24"/>
        <v>0</v>
      </c>
      <c r="M135" s="13">
        <f t="shared" si="25"/>
        <v>8000000</v>
      </c>
      <c r="N135" s="1"/>
      <c r="O135" s="1"/>
      <c r="P135" s="1"/>
      <c r="AA135" s="1"/>
    </row>
    <row r="136" spans="1:27" ht="12.75">
      <c r="A136" s="43" t="s">
        <v>139</v>
      </c>
      <c r="B136" s="10"/>
      <c r="C136" s="11">
        <v>44834101</v>
      </c>
      <c r="D136" s="12">
        <f t="shared" si="23"/>
        <v>44834101</v>
      </c>
      <c r="E136" s="42"/>
      <c r="F136" s="42"/>
      <c r="G136" s="10"/>
      <c r="H136" s="10"/>
      <c r="I136" s="10"/>
      <c r="J136" s="10"/>
      <c r="K136" s="10"/>
      <c r="L136" s="12"/>
      <c r="M136" s="13"/>
      <c r="N136" s="1"/>
      <c r="O136" s="1"/>
      <c r="P136" s="1"/>
      <c r="AA136" s="1"/>
    </row>
    <row r="137" spans="1:27" ht="12.75">
      <c r="A137" s="19" t="s">
        <v>140</v>
      </c>
      <c r="B137" s="10">
        <v>22665899</v>
      </c>
      <c r="C137" s="44">
        <v>-17500000</v>
      </c>
      <c r="D137" s="12">
        <f t="shared" si="23"/>
        <v>5165899</v>
      </c>
      <c r="E137" s="42"/>
      <c r="F137" s="42"/>
      <c r="G137" s="10"/>
      <c r="H137" s="10"/>
      <c r="I137" s="10"/>
      <c r="J137" s="10"/>
      <c r="K137" s="10"/>
      <c r="L137" s="12">
        <f aca="true" t="shared" si="26" ref="L137:L150">SUM(E137:K137)</f>
        <v>0</v>
      </c>
      <c r="M137" s="13">
        <f aca="true" t="shared" si="27" ref="M137:M150">+D137-L137</f>
        <v>5165899</v>
      </c>
      <c r="N137" s="1"/>
      <c r="O137" s="1"/>
      <c r="P137" s="1"/>
      <c r="AA137" s="1"/>
    </row>
    <row r="138" spans="1:27" ht="12.75">
      <c r="A138" s="19" t="s">
        <v>141</v>
      </c>
      <c r="B138" s="10">
        <v>25592343</v>
      </c>
      <c r="C138" s="45">
        <v>-16376167</v>
      </c>
      <c r="D138" s="12">
        <f t="shared" si="23"/>
        <v>9216176</v>
      </c>
      <c r="E138" s="42"/>
      <c r="F138" s="42"/>
      <c r="G138" s="10">
        <v>4089783.45</v>
      </c>
      <c r="H138" s="10"/>
      <c r="I138" s="10">
        <v>626100.76</v>
      </c>
      <c r="J138" s="10">
        <v>1280418</v>
      </c>
      <c r="K138" s="10">
        <v>5546261.45</v>
      </c>
      <c r="L138" s="12">
        <f t="shared" si="26"/>
        <v>11542563.66</v>
      </c>
      <c r="M138" s="13">
        <f t="shared" si="27"/>
        <v>-2326387.66</v>
      </c>
      <c r="N138" s="1"/>
      <c r="O138" s="1"/>
      <c r="P138" s="1"/>
      <c r="AA138" s="1"/>
    </row>
    <row r="139" spans="1:27" ht="12.75">
      <c r="A139" s="19" t="s">
        <v>142</v>
      </c>
      <c r="B139" s="10"/>
      <c r="C139" s="45">
        <v>1000000</v>
      </c>
      <c r="D139" s="12">
        <f t="shared" si="23"/>
        <v>1000000</v>
      </c>
      <c r="E139" s="42"/>
      <c r="F139" s="42"/>
      <c r="G139" s="10"/>
      <c r="H139" s="10"/>
      <c r="I139" s="10"/>
      <c r="J139" s="10">
        <v>1041874</v>
      </c>
      <c r="K139" s="10"/>
      <c r="L139" s="12">
        <f t="shared" si="26"/>
        <v>1041874</v>
      </c>
      <c r="M139" s="13">
        <f t="shared" si="27"/>
        <v>-41874</v>
      </c>
      <c r="N139" s="1"/>
      <c r="O139" s="1"/>
      <c r="P139" s="1"/>
      <c r="AA139" s="1"/>
    </row>
    <row r="140" spans="1:27" ht="12.75">
      <c r="A140" s="19" t="s">
        <v>143</v>
      </c>
      <c r="B140" s="10"/>
      <c r="C140" s="45">
        <v>2500000</v>
      </c>
      <c r="D140" s="12">
        <f t="shared" si="23"/>
        <v>2500000</v>
      </c>
      <c r="E140" s="42"/>
      <c r="F140" s="42"/>
      <c r="G140" s="10">
        <v>689082.66</v>
      </c>
      <c r="H140" s="10"/>
      <c r="I140" s="10"/>
      <c r="J140" s="10">
        <v>151823.52</v>
      </c>
      <c r="K140" s="10"/>
      <c r="L140" s="12">
        <f t="shared" si="26"/>
        <v>840906.18</v>
      </c>
      <c r="M140" s="13">
        <f t="shared" si="27"/>
        <v>1659093.8199999998</v>
      </c>
      <c r="N140" s="1"/>
      <c r="O140" s="1"/>
      <c r="P140" s="1"/>
      <c r="AA140" s="1"/>
    </row>
    <row r="141" spans="1:27" ht="12.75">
      <c r="A141" s="19" t="s">
        <v>144</v>
      </c>
      <c r="B141" s="10">
        <v>115430930</v>
      </c>
      <c r="C141" s="45">
        <v>-108261307</v>
      </c>
      <c r="D141" s="12">
        <f t="shared" si="23"/>
        <v>7169623</v>
      </c>
      <c r="E141" s="12"/>
      <c r="F141" s="12"/>
      <c r="G141" s="12"/>
      <c r="H141" s="12"/>
      <c r="I141" s="12"/>
      <c r="J141" s="12"/>
      <c r="K141" s="12"/>
      <c r="L141" s="12">
        <f t="shared" si="26"/>
        <v>0</v>
      </c>
      <c r="M141" s="13">
        <f t="shared" si="27"/>
        <v>7169623</v>
      </c>
      <c r="N141" s="1"/>
      <c r="O141" s="1"/>
      <c r="P141" s="1"/>
      <c r="AA141" s="1"/>
    </row>
    <row r="142" spans="1:27" ht="12.75">
      <c r="A142" s="19" t="s">
        <v>145</v>
      </c>
      <c r="B142" s="10">
        <v>15000000</v>
      </c>
      <c r="C142" s="45">
        <v>-15000000</v>
      </c>
      <c r="D142" s="12">
        <f t="shared" si="23"/>
        <v>0</v>
      </c>
      <c r="E142" s="12"/>
      <c r="F142" s="12"/>
      <c r="G142" s="12"/>
      <c r="H142" s="12"/>
      <c r="I142" s="12"/>
      <c r="J142" s="12"/>
      <c r="K142" s="12"/>
      <c r="L142" s="12">
        <f t="shared" si="26"/>
        <v>0</v>
      </c>
      <c r="M142" s="13">
        <f t="shared" si="27"/>
        <v>0</v>
      </c>
      <c r="N142" s="1"/>
      <c r="O142" s="1"/>
      <c r="P142" s="1"/>
      <c r="AA142" s="1"/>
    </row>
    <row r="143" spans="1:27" ht="12.75">
      <c r="A143" s="19" t="s">
        <v>146</v>
      </c>
      <c r="B143" s="10"/>
      <c r="C143" s="45">
        <v>600000</v>
      </c>
      <c r="D143" s="12">
        <f t="shared" si="23"/>
        <v>600000</v>
      </c>
      <c r="E143" s="12"/>
      <c r="F143" s="12"/>
      <c r="G143" s="12"/>
      <c r="H143" s="12"/>
      <c r="I143" s="12">
        <v>581826.7</v>
      </c>
      <c r="J143" s="12">
        <v>121256.8</v>
      </c>
      <c r="K143" s="12"/>
      <c r="L143" s="12">
        <f t="shared" si="26"/>
        <v>703083.5</v>
      </c>
      <c r="M143" s="13">
        <f t="shared" si="27"/>
        <v>-103083.5</v>
      </c>
      <c r="N143" s="1"/>
      <c r="O143" s="1"/>
      <c r="P143" s="1"/>
      <c r="AA143" s="1"/>
    </row>
    <row r="144" spans="1:27" ht="12.75">
      <c r="A144" s="19" t="s">
        <v>147</v>
      </c>
      <c r="B144" s="10">
        <v>48287908</v>
      </c>
      <c r="C144" s="45">
        <v>-48287908</v>
      </c>
      <c r="D144" s="12">
        <f t="shared" si="23"/>
        <v>0</v>
      </c>
      <c r="E144" s="12"/>
      <c r="F144" s="12"/>
      <c r="G144" s="12"/>
      <c r="H144" s="12"/>
      <c r="I144" s="12"/>
      <c r="J144" s="12"/>
      <c r="K144" s="12"/>
      <c r="L144" s="12">
        <f t="shared" si="26"/>
        <v>0</v>
      </c>
      <c r="M144" s="13">
        <f t="shared" si="27"/>
        <v>0</v>
      </c>
      <c r="N144" s="1"/>
      <c r="O144" s="1"/>
      <c r="P144" s="1"/>
      <c r="AA144" s="1"/>
    </row>
    <row r="145" spans="1:13" ht="12.75">
      <c r="A145" s="19" t="s">
        <v>148</v>
      </c>
      <c r="B145" s="10">
        <v>287466</v>
      </c>
      <c r="C145" s="46">
        <v>-287466</v>
      </c>
      <c r="D145" s="12">
        <f t="shared" si="23"/>
        <v>0</v>
      </c>
      <c r="E145" s="10"/>
      <c r="F145" s="10"/>
      <c r="G145" s="10"/>
      <c r="H145" s="10"/>
      <c r="I145" s="10"/>
      <c r="J145" s="10"/>
      <c r="K145" s="10"/>
      <c r="L145" s="12">
        <f t="shared" si="26"/>
        <v>0</v>
      </c>
      <c r="M145" s="13">
        <f t="shared" si="27"/>
        <v>0</v>
      </c>
    </row>
    <row r="146" spans="1:13" ht="12.75">
      <c r="A146" s="19" t="s">
        <v>149</v>
      </c>
      <c r="B146" s="10">
        <v>215377</v>
      </c>
      <c r="C146" s="46"/>
      <c r="D146" s="12">
        <f t="shared" si="23"/>
        <v>215377</v>
      </c>
      <c r="E146" s="10"/>
      <c r="F146" s="10"/>
      <c r="G146" s="10"/>
      <c r="H146" s="10"/>
      <c r="I146" s="10">
        <v>1376166.82</v>
      </c>
      <c r="J146" s="10"/>
      <c r="K146" s="10"/>
      <c r="L146" s="12">
        <f t="shared" si="26"/>
        <v>1376166.82</v>
      </c>
      <c r="M146" s="13">
        <f t="shared" si="27"/>
        <v>-1160789.82</v>
      </c>
    </row>
    <row r="147" spans="1:13" ht="12.75">
      <c r="A147" s="19" t="s">
        <v>150</v>
      </c>
      <c r="B147" s="10"/>
      <c r="C147" s="46">
        <v>1376167</v>
      </c>
      <c r="D147" s="12">
        <f t="shared" si="23"/>
        <v>1376167</v>
      </c>
      <c r="E147" s="10"/>
      <c r="F147" s="10"/>
      <c r="G147" s="10"/>
      <c r="H147" s="10"/>
      <c r="I147" s="10"/>
      <c r="J147" s="10"/>
      <c r="K147" s="10"/>
      <c r="L147" s="12">
        <f t="shared" si="26"/>
        <v>0</v>
      </c>
      <c r="M147" s="13">
        <f t="shared" si="27"/>
        <v>1376167</v>
      </c>
    </row>
    <row r="148" spans="1:13" ht="12.75">
      <c r="A148" s="19" t="s">
        <v>151</v>
      </c>
      <c r="B148" s="10">
        <v>15750000</v>
      </c>
      <c r="C148" s="46">
        <v>9050000</v>
      </c>
      <c r="D148" s="12">
        <f t="shared" si="23"/>
        <v>24800000</v>
      </c>
      <c r="E148" s="10"/>
      <c r="F148" s="10"/>
      <c r="G148" s="10"/>
      <c r="H148" s="10"/>
      <c r="I148" s="10"/>
      <c r="J148" s="10"/>
      <c r="K148" s="10"/>
      <c r="L148" s="12">
        <f t="shared" si="26"/>
        <v>0</v>
      </c>
      <c r="M148" s="13">
        <f t="shared" si="27"/>
        <v>24800000</v>
      </c>
    </row>
    <row r="149" spans="1:13" ht="12.75">
      <c r="A149" s="19" t="s">
        <v>152</v>
      </c>
      <c r="B149" s="10"/>
      <c r="C149" s="46">
        <v>236825264.5</v>
      </c>
      <c r="D149" s="12">
        <f t="shared" si="23"/>
        <v>236825264.5</v>
      </c>
      <c r="E149" s="10"/>
      <c r="F149" s="10"/>
      <c r="G149" s="10">
        <v>18000000</v>
      </c>
      <c r="H149" s="10"/>
      <c r="I149" s="10">
        <v>29044686.32</v>
      </c>
      <c r="J149" s="10">
        <v>176845292.99</v>
      </c>
      <c r="K149" s="10"/>
      <c r="L149" s="12">
        <f t="shared" si="26"/>
        <v>223889979.31</v>
      </c>
      <c r="M149" s="13">
        <f t="shared" si="27"/>
        <v>12935285.189999998</v>
      </c>
    </row>
    <row r="150" spans="1:13" ht="13.5" thickBot="1">
      <c r="A150" s="19" t="s">
        <v>153</v>
      </c>
      <c r="B150" s="10"/>
      <c r="C150" s="46">
        <v>169087908</v>
      </c>
      <c r="D150" s="12">
        <f t="shared" si="23"/>
        <v>169087908</v>
      </c>
      <c r="E150" s="10"/>
      <c r="F150" s="10">
        <v>70759437.5</v>
      </c>
      <c r="G150" s="10">
        <v>24320573.75</v>
      </c>
      <c r="H150" s="10"/>
      <c r="I150" s="10">
        <v>31987581.18</v>
      </c>
      <c r="J150" s="10">
        <v>31900455.1</v>
      </c>
      <c r="K150" s="10">
        <v>6490000</v>
      </c>
      <c r="L150" s="12">
        <f t="shared" si="26"/>
        <v>165458047.53</v>
      </c>
      <c r="M150" s="13">
        <f t="shared" si="27"/>
        <v>3629860.469999999</v>
      </c>
    </row>
    <row r="151" spans="1:13" ht="13.5" thickBot="1">
      <c r="A151" s="47" t="s">
        <v>154</v>
      </c>
      <c r="B151" s="48">
        <f>SUM(B152:B153)</f>
        <v>399047514</v>
      </c>
      <c r="C151" s="6">
        <f>SUM(C152:C157)</f>
        <v>196578360.98</v>
      </c>
      <c r="D151" s="49">
        <f>SUM(D152:D157)</f>
        <v>595625874.98</v>
      </c>
      <c r="E151" s="48">
        <f aca="true" t="shared" si="28" ref="E151:K151">SUM(E152:E156)</f>
        <v>32141235</v>
      </c>
      <c r="F151" s="49">
        <f t="shared" si="28"/>
        <v>34092593</v>
      </c>
      <c r="G151" s="49">
        <f t="shared" si="28"/>
        <v>192216851</v>
      </c>
      <c r="H151" s="49">
        <f t="shared" si="28"/>
        <v>31314815</v>
      </c>
      <c r="I151" s="49">
        <f t="shared" si="28"/>
        <v>61374815</v>
      </c>
      <c r="J151" s="49">
        <f t="shared" si="28"/>
        <v>37466115</v>
      </c>
      <c r="K151" s="49">
        <f t="shared" si="28"/>
        <v>47694815</v>
      </c>
      <c r="L151" s="49">
        <f>SUM(L152:L157)</f>
        <v>436301239</v>
      </c>
      <c r="M151" s="50">
        <f>SUM(M152:M157)</f>
        <v>159324635.98</v>
      </c>
    </row>
    <row r="152" spans="1:13" ht="14.25">
      <c r="A152" s="51" t="s">
        <v>155</v>
      </c>
      <c r="B152" s="52">
        <v>279047514</v>
      </c>
      <c r="C152" s="21"/>
      <c r="D152" s="12">
        <f aca="true" t="shared" si="29" ref="D152:D157">+B152+C152</f>
        <v>279047514</v>
      </c>
      <c r="E152" s="53">
        <v>22141235</v>
      </c>
      <c r="F152" s="53">
        <v>22141235</v>
      </c>
      <c r="G152" s="53">
        <v>47141235</v>
      </c>
      <c r="H152" s="12">
        <v>19363457</v>
      </c>
      <c r="I152" s="12">
        <v>19363457</v>
      </c>
      <c r="J152" s="12">
        <v>19363457</v>
      </c>
      <c r="K152" s="12">
        <v>19363457</v>
      </c>
      <c r="L152" s="12">
        <f aca="true" t="shared" si="30" ref="L152:L157">SUM(E152:K152)</f>
        <v>168877533</v>
      </c>
      <c r="M152" s="13">
        <f aca="true" t="shared" si="31" ref="M152:M157">+D152-L152</f>
        <v>110169981</v>
      </c>
    </row>
    <row r="153" spans="1:13" ht="14.25">
      <c r="A153" s="54" t="s">
        <v>156</v>
      </c>
      <c r="B153" s="28">
        <v>120000000</v>
      </c>
      <c r="C153" s="55"/>
      <c r="D153" s="12">
        <f t="shared" si="29"/>
        <v>120000000</v>
      </c>
      <c r="E153" s="12">
        <v>10000000</v>
      </c>
      <c r="F153" s="12">
        <v>10000000</v>
      </c>
      <c r="G153" s="12">
        <v>10000000</v>
      </c>
      <c r="H153" s="12">
        <v>10000000</v>
      </c>
      <c r="I153" s="12">
        <v>10000000</v>
      </c>
      <c r="J153" s="12">
        <v>10000000</v>
      </c>
      <c r="K153" s="12">
        <v>10000000</v>
      </c>
      <c r="L153" s="12">
        <f t="shared" si="30"/>
        <v>70000000</v>
      </c>
      <c r="M153" s="13">
        <f t="shared" si="31"/>
        <v>50000000</v>
      </c>
    </row>
    <row r="154" spans="1:13" ht="14.25">
      <c r="A154" s="54" t="s">
        <v>157</v>
      </c>
      <c r="B154" s="28"/>
      <c r="C154" s="55">
        <v>141300388.98</v>
      </c>
      <c r="D154" s="12">
        <f t="shared" si="29"/>
        <v>141300388.98</v>
      </c>
      <c r="E154" s="12"/>
      <c r="F154" s="12"/>
      <c r="G154" s="12">
        <v>116172900</v>
      </c>
      <c r="H154" s="12"/>
      <c r="I154" s="12">
        <v>30060000</v>
      </c>
      <c r="J154" s="12">
        <v>6151300</v>
      </c>
      <c r="K154" s="12">
        <v>16380000</v>
      </c>
      <c r="L154" s="12">
        <f t="shared" si="30"/>
        <v>168764200</v>
      </c>
      <c r="M154" s="13">
        <f t="shared" si="31"/>
        <v>-27463811.02000001</v>
      </c>
    </row>
    <row r="155" spans="1:13" ht="14.25">
      <c r="A155" s="54" t="s">
        <v>158</v>
      </c>
      <c r="B155" s="28"/>
      <c r="C155" s="55">
        <v>15000000</v>
      </c>
      <c r="D155" s="12">
        <f t="shared" si="29"/>
        <v>15000000</v>
      </c>
      <c r="E155" s="12"/>
      <c r="F155" s="12"/>
      <c r="G155" s="12">
        <v>15000000</v>
      </c>
      <c r="H155" s="56"/>
      <c r="I155" s="56"/>
      <c r="J155" s="56"/>
      <c r="K155" s="56"/>
      <c r="L155" s="12">
        <f t="shared" si="30"/>
        <v>15000000</v>
      </c>
      <c r="M155" s="57">
        <f t="shared" si="31"/>
        <v>0</v>
      </c>
    </row>
    <row r="156" spans="1:13" ht="14.25">
      <c r="A156" s="54" t="s">
        <v>159</v>
      </c>
      <c r="B156" s="28"/>
      <c r="C156" s="55">
        <v>13659506</v>
      </c>
      <c r="D156" s="12">
        <f t="shared" si="29"/>
        <v>13659506</v>
      </c>
      <c r="E156" s="12"/>
      <c r="F156" s="12">
        <v>1951358</v>
      </c>
      <c r="G156" s="12">
        <v>3902716</v>
      </c>
      <c r="H156" s="12">
        <v>1951358</v>
      </c>
      <c r="I156" s="12">
        <v>1951358</v>
      </c>
      <c r="J156" s="12">
        <v>1951358</v>
      </c>
      <c r="K156" s="12">
        <v>1951358</v>
      </c>
      <c r="L156" s="12">
        <f t="shared" si="30"/>
        <v>13659506</v>
      </c>
      <c r="M156" s="13">
        <f t="shared" si="31"/>
        <v>0</v>
      </c>
    </row>
    <row r="157" spans="1:13" ht="15" thickBot="1">
      <c r="A157" s="54" t="s">
        <v>160</v>
      </c>
      <c r="B157" s="28"/>
      <c r="C157" s="55">
        <v>26618466</v>
      </c>
      <c r="D157" s="12">
        <f t="shared" si="29"/>
        <v>26618466</v>
      </c>
      <c r="E157" s="12"/>
      <c r="F157" s="12"/>
      <c r="G157" s="12"/>
      <c r="H157" s="12"/>
      <c r="I157" s="12"/>
      <c r="J157" s="12"/>
      <c r="K157" s="12"/>
      <c r="L157" s="58">
        <f t="shared" si="30"/>
        <v>0</v>
      </c>
      <c r="M157" s="13">
        <f t="shared" si="31"/>
        <v>26618466</v>
      </c>
    </row>
    <row r="158" spans="1:13" ht="13.5" thickBot="1">
      <c r="A158" s="2" t="s">
        <v>161</v>
      </c>
      <c r="B158" s="59">
        <f>+B159+B162+B164+B166</f>
        <v>228611632</v>
      </c>
      <c r="C158" s="59">
        <f>+C159+C162+C164+C166</f>
        <v>19800000</v>
      </c>
      <c r="D158" s="49">
        <f>SUM(D159+D162+D164+D166)</f>
        <v>248411632</v>
      </c>
      <c r="E158" s="59">
        <f aca="true" t="shared" si="32" ref="E158:K158">+E159+E162+E164+E166</f>
        <v>0</v>
      </c>
      <c r="F158" s="59">
        <f t="shared" si="32"/>
        <v>0</v>
      </c>
      <c r="G158" s="59">
        <f t="shared" si="32"/>
        <v>0</v>
      </c>
      <c r="H158" s="59">
        <f t="shared" si="32"/>
        <v>0</v>
      </c>
      <c r="I158" s="59">
        <f t="shared" si="32"/>
        <v>0</v>
      </c>
      <c r="J158" s="59">
        <f t="shared" si="32"/>
        <v>2828569</v>
      </c>
      <c r="K158" s="59">
        <f t="shared" si="32"/>
        <v>2240099.83</v>
      </c>
      <c r="L158" s="60">
        <f>SUM(L159:L170)</f>
        <v>30137337.66</v>
      </c>
      <c r="M158" s="50">
        <f>+M159+M162+M164+M166</f>
        <v>243342963.17000002</v>
      </c>
    </row>
    <row r="159" spans="1:13" ht="13.5" thickBot="1">
      <c r="A159" s="61" t="s">
        <v>162</v>
      </c>
      <c r="B159" s="62">
        <f>+B161</f>
        <v>60000000</v>
      </c>
      <c r="C159" s="62">
        <f>+C160+C161</f>
        <v>10368300</v>
      </c>
      <c r="D159" s="62">
        <f>+D160+D161</f>
        <v>70368300</v>
      </c>
      <c r="E159" s="62">
        <f>+E161</f>
        <v>0</v>
      </c>
      <c r="F159" s="62">
        <f>+F161</f>
        <v>0</v>
      </c>
      <c r="G159" s="62">
        <f>+G161</f>
        <v>0</v>
      </c>
      <c r="H159" s="62">
        <f>+H161</f>
        <v>0</v>
      </c>
      <c r="I159" s="62">
        <f>+I161</f>
        <v>0</v>
      </c>
      <c r="J159" s="62">
        <f>+J160+J161</f>
        <v>1347385</v>
      </c>
      <c r="K159" s="62">
        <f>+K160+K161</f>
        <v>766288.16</v>
      </c>
      <c r="L159" s="63">
        <f>SUM(L160:L161)</f>
        <v>2113673.16</v>
      </c>
      <c r="M159" s="64">
        <f>+M160+M161</f>
        <v>68254626.84</v>
      </c>
    </row>
    <row r="160" spans="1:13" ht="13.5" thickBot="1">
      <c r="A160" s="65" t="s">
        <v>163</v>
      </c>
      <c r="B160" s="62"/>
      <c r="C160" s="62">
        <v>10368300</v>
      </c>
      <c r="D160" s="63">
        <f aca="true" t="shared" si="33" ref="D160:D165">+B160+C160</f>
        <v>10368300</v>
      </c>
      <c r="E160" s="62"/>
      <c r="F160" s="62"/>
      <c r="G160" s="62"/>
      <c r="H160" s="62"/>
      <c r="I160" s="62"/>
      <c r="J160" s="62">
        <v>1347385</v>
      </c>
      <c r="K160" s="62">
        <v>766288.16</v>
      </c>
      <c r="L160" s="12">
        <f>SUM(E160:K160)</f>
        <v>2113673.16</v>
      </c>
      <c r="M160" s="66">
        <f>+D160-L160</f>
        <v>8254626.84</v>
      </c>
    </row>
    <row r="161" spans="1:13" ht="13.5" thickBot="1">
      <c r="A161" s="67" t="s">
        <v>164</v>
      </c>
      <c r="B161" s="68">
        <v>60000000</v>
      </c>
      <c r="C161" s="69"/>
      <c r="D161" s="12">
        <f t="shared" si="33"/>
        <v>60000000</v>
      </c>
      <c r="E161" s="69"/>
      <c r="F161" s="70"/>
      <c r="G161" s="70"/>
      <c r="H161" s="70"/>
      <c r="I161" s="70"/>
      <c r="J161" s="70"/>
      <c r="K161" s="70"/>
      <c r="L161" s="63">
        <f>SUM(E161:J161)</f>
        <v>0</v>
      </c>
      <c r="M161" s="13">
        <f>+D161-L161</f>
        <v>60000000</v>
      </c>
    </row>
    <row r="162" spans="1:13" ht="13.5" thickBot="1">
      <c r="A162" s="71" t="s">
        <v>165</v>
      </c>
      <c r="B162" s="62">
        <f>B163</f>
        <v>96000000</v>
      </c>
      <c r="C162" s="62">
        <f>C163+C164</f>
        <v>0</v>
      </c>
      <c r="D162" s="72">
        <f t="shared" si="33"/>
        <v>96000000</v>
      </c>
      <c r="E162" s="62">
        <f aca="true" t="shared" si="34" ref="E162:K162">+E163</f>
        <v>0</v>
      </c>
      <c r="F162" s="62">
        <f t="shared" si="34"/>
        <v>0</v>
      </c>
      <c r="G162" s="62">
        <f t="shared" si="34"/>
        <v>0</v>
      </c>
      <c r="H162" s="62">
        <f t="shared" si="34"/>
        <v>0</v>
      </c>
      <c r="I162" s="62">
        <f t="shared" si="34"/>
        <v>0</v>
      </c>
      <c r="J162" s="62">
        <f t="shared" si="34"/>
        <v>0</v>
      </c>
      <c r="K162" s="62">
        <f t="shared" si="34"/>
        <v>0</v>
      </c>
      <c r="L162" s="63">
        <f>SUM(E162:I162)</f>
        <v>0</v>
      </c>
      <c r="M162" s="64">
        <f>+M163</f>
        <v>96000000</v>
      </c>
    </row>
    <row r="163" spans="1:13" ht="13.5" thickBot="1">
      <c r="A163" s="67" t="s">
        <v>166</v>
      </c>
      <c r="B163" s="73">
        <v>96000000</v>
      </c>
      <c r="C163" s="62"/>
      <c r="D163" s="63">
        <f t="shared" si="33"/>
        <v>96000000</v>
      </c>
      <c r="E163" s="62"/>
      <c r="F163" s="62"/>
      <c r="G163" s="62"/>
      <c r="H163" s="62"/>
      <c r="I163" s="62"/>
      <c r="J163" s="62"/>
      <c r="K163" s="62"/>
      <c r="L163" s="12">
        <f>SUM(E163:K163)</f>
        <v>0</v>
      </c>
      <c r="M163" s="66">
        <f>+D163-L163</f>
        <v>96000000</v>
      </c>
    </row>
    <row r="164" spans="1:13" ht="13.5" thickBot="1">
      <c r="A164" s="61" t="s">
        <v>167</v>
      </c>
      <c r="B164" s="62">
        <f>+B165</f>
        <v>12611632</v>
      </c>
      <c r="C164" s="62">
        <f>C165</f>
        <v>0</v>
      </c>
      <c r="D164" s="74">
        <f t="shared" si="33"/>
        <v>12611632</v>
      </c>
      <c r="E164" s="69">
        <f aca="true" t="shared" si="35" ref="E164:K164">+E165</f>
        <v>0</v>
      </c>
      <c r="F164" s="69">
        <f t="shared" si="35"/>
        <v>0</v>
      </c>
      <c r="G164" s="69">
        <f t="shared" si="35"/>
        <v>0</v>
      </c>
      <c r="H164" s="69">
        <f t="shared" si="35"/>
        <v>0</v>
      </c>
      <c r="I164" s="69">
        <f t="shared" si="35"/>
        <v>0</v>
      </c>
      <c r="J164" s="69">
        <f t="shared" si="35"/>
        <v>0</v>
      </c>
      <c r="K164" s="69">
        <f t="shared" si="35"/>
        <v>0</v>
      </c>
      <c r="L164" s="63">
        <f>SUM(E164:I164)</f>
        <v>0</v>
      </c>
      <c r="M164" s="75">
        <f>+D164-L164</f>
        <v>12611632</v>
      </c>
    </row>
    <row r="165" spans="1:13" ht="13.5" thickBot="1">
      <c r="A165" s="76" t="s">
        <v>168</v>
      </c>
      <c r="B165" s="77">
        <v>12611632</v>
      </c>
      <c r="C165" s="70"/>
      <c r="D165" s="58">
        <f t="shared" si="33"/>
        <v>12611632</v>
      </c>
      <c r="E165" s="70"/>
      <c r="F165" s="70"/>
      <c r="G165" s="70"/>
      <c r="H165" s="70"/>
      <c r="I165" s="70"/>
      <c r="J165" s="70"/>
      <c r="K165" s="70"/>
      <c r="L165" s="63">
        <f>SUM(E165:J165)</f>
        <v>0</v>
      </c>
      <c r="M165" s="78">
        <f>+D165-L165</f>
        <v>12611632</v>
      </c>
    </row>
    <row r="166" spans="1:13" ht="13.5" thickBot="1">
      <c r="A166" s="79" t="s">
        <v>169</v>
      </c>
      <c r="B166" s="62">
        <f>+B167+B168</f>
        <v>60000000</v>
      </c>
      <c r="C166" s="62">
        <f>+C167+C168</f>
        <v>9431700</v>
      </c>
      <c r="D166" s="72">
        <f>+D167+D168</f>
        <v>69431700</v>
      </c>
      <c r="E166" s="80">
        <f>+E168</f>
        <v>0</v>
      </c>
      <c r="F166" s="80">
        <f>+F168</f>
        <v>0</v>
      </c>
      <c r="G166" s="80">
        <f>+G168</f>
        <v>0</v>
      </c>
      <c r="H166" s="80">
        <f>+H168</f>
        <v>0</v>
      </c>
      <c r="I166" s="80">
        <f>+I168</f>
        <v>0</v>
      </c>
      <c r="J166" s="81">
        <f>+J167+J168</f>
        <v>1481184</v>
      </c>
      <c r="K166" s="81">
        <f>+K167+K168</f>
        <v>1473811.67</v>
      </c>
      <c r="L166" s="82">
        <f>SUM(L167:L168)</f>
        <v>2954995.67</v>
      </c>
      <c r="M166" s="64">
        <f>+M167+M168</f>
        <v>66476704.33</v>
      </c>
    </row>
    <row r="167" spans="1:13" ht="13.5" thickBot="1">
      <c r="A167" s="83" t="s">
        <v>170</v>
      </c>
      <c r="B167" s="62"/>
      <c r="C167" s="62">
        <v>9431700</v>
      </c>
      <c r="D167" s="63">
        <f aca="true" t="shared" si="36" ref="D167:D174">+B167+C167</f>
        <v>9431700</v>
      </c>
      <c r="E167" s="84"/>
      <c r="F167" s="84"/>
      <c r="G167" s="80"/>
      <c r="H167" s="80"/>
      <c r="I167" s="80"/>
      <c r="J167" s="85">
        <v>1481184</v>
      </c>
      <c r="K167" s="86">
        <v>1473811.67</v>
      </c>
      <c r="L167" s="12">
        <f>SUM(E167:K167)</f>
        <v>2954995.67</v>
      </c>
      <c r="M167" s="78">
        <f>+D167-L167</f>
        <v>6476704.33</v>
      </c>
    </row>
    <row r="168" spans="1:13" ht="13.5" thickBot="1">
      <c r="A168" s="83" t="s">
        <v>171</v>
      </c>
      <c r="B168" s="87">
        <v>60000000</v>
      </c>
      <c r="C168" s="62"/>
      <c r="D168" s="12">
        <f t="shared" si="36"/>
        <v>60000000</v>
      </c>
      <c r="E168" s="62"/>
      <c r="F168" s="62"/>
      <c r="G168" s="62"/>
      <c r="H168" s="62"/>
      <c r="I168" s="62"/>
      <c r="J168" s="62"/>
      <c r="K168" s="62"/>
      <c r="L168" s="63">
        <f>SUM(E168:I168)</f>
        <v>0</v>
      </c>
      <c r="M168" s="13">
        <f>+D168-L168</f>
        <v>60000000</v>
      </c>
    </row>
    <row r="169" spans="1:13" ht="13.5" thickBot="1">
      <c r="A169" s="71" t="s">
        <v>172</v>
      </c>
      <c r="B169" s="62">
        <f>B170</f>
        <v>34000000</v>
      </c>
      <c r="C169" s="88">
        <f>+C170+C171</f>
        <v>0</v>
      </c>
      <c r="D169" s="72">
        <f t="shared" si="36"/>
        <v>34000000</v>
      </c>
      <c r="E169" s="89">
        <f>+E170</f>
        <v>0</v>
      </c>
      <c r="F169" s="89">
        <f>+F170</f>
        <v>0</v>
      </c>
      <c r="G169" s="89">
        <f>+G170</f>
        <v>0</v>
      </c>
      <c r="H169" s="89">
        <f>+H170</f>
        <v>0</v>
      </c>
      <c r="I169" s="90">
        <f>+I170+I171</f>
        <v>20000000</v>
      </c>
      <c r="J169" s="90">
        <f>+J170+J171</f>
        <v>0</v>
      </c>
      <c r="K169" s="90">
        <f>+K170+K171</f>
        <v>0</v>
      </c>
      <c r="L169" s="90">
        <f>+L170+L171</f>
        <v>20000000</v>
      </c>
      <c r="M169" s="91">
        <f>+D169-L169</f>
        <v>14000000</v>
      </c>
    </row>
    <row r="170" spans="1:13" ht="13.5" thickBot="1">
      <c r="A170" s="92" t="s">
        <v>173</v>
      </c>
      <c r="B170" s="87">
        <v>34000000</v>
      </c>
      <c r="C170" s="93">
        <v>-34000000</v>
      </c>
      <c r="D170" s="63">
        <f t="shared" si="36"/>
        <v>0</v>
      </c>
      <c r="E170" s="62"/>
      <c r="F170" s="62"/>
      <c r="G170" s="62"/>
      <c r="H170" s="62"/>
      <c r="I170" s="62"/>
      <c r="J170" s="62"/>
      <c r="K170" s="62"/>
      <c r="L170" s="63">
        <f>SUM(E170:K170)</f>
        <v>0</v>
      </c>
      <c r="M170" s="66">
        <f>+D170-L170</f>
        <v>0</v>
      </c>
    </row>
    <row r="171" spans="1:13" ht="13.5" thickBot="1">
      <c r="A171" s="92" t="s">
        <v>174</v>
      </c>
      <c r="B171" s="87"/>
      <c r="C171" s="93">
        <v>34000000</v>
      </c>
      <c r="D171" s="63">
        <f t="shared" si="36"/>
        <v>34000000</v>
      </c>
      <c r="E171" s="94"/>
      <c r="F171" s="94"/>
      <c r="G171" s="94"/>
      <c r="H171" s="62"/>
      <c r="I171" s="62">
        <v>20000000</v>
      </c>
      <c r="J171" s="62"/>
      <c r="K171" s="62"/>
      <c r="L171" s="12">
        <f>SUM(E171:I171)</f>
        <v>20000000</v>
      </c>
      <c r="M171" s="66">
        <f>+D171-L171</f>
        <v>14000000</v>
      </c>
    </row>
    <row r="172" spans="1:13" ht="13.5" thickBot="1">
      <c r="A172" s="95" t="s">
        <v>175</v>
      </c>
      <c r="B172" s="62">
        <f>B173+B174</f>
        <v>91220030</v>
      </c>
      <c r="C172" s="62">
        <f>C173+C174</f>
        <v>0</v>
      </c>
      <c r="D172" s="72">
        <f t="shared" si="36"/>
        <v>91220030</v>
      </c>
      <c r="E172" s="90">
        <f aca="true" t="shared" si="37" ref="E172:K172">+E173+E174</f>
        <v>2609886.6100000003</v>
      </c>
      <c r="F172" s="90">
        <f t="shared" si="37"/>
        <v>4020012.13</v>
      </c>
      <c r="G172" s="90">
        <f t="shared" si="37"/>
        <v>7678671.76</v>
      </c>
      <c r="H172" s="90">
        <f t="shared" si="37"/>
        <v>5024885.16</v>
      </c>
      <c r="I172" s="90">
        <f t="shared" si="37"/>
        <v>3786852.58</v>
      </c>
      <c r="J172" s="90">
        <f t="shared" si="37"/>
        <v>5369023.72</v>
      </c>
      <c r="K172" s="90">
        <f t="shared" si="37"/>
        <v>5464546.16</v>
      </c>
      <c r="L172" s="72">
        <f>SUM(L173:L174)</f>
        <v>33953878.12</v>
      </c>
      <c r="M172" s="96">
        <f>SUM(M173:M174)</f>
        <v>57266151.88</v>
      </c>
    </row>
    <row r="173" spans="1:13" ht="13.5" thickBot="1">
      <c r="A173" s="97" t="s">
        <v>176</v>
      </c>
      <c r="B173" s="87">
        <v>35314188</v>
      </c>
      <c r="C173" s="62"/>
      <c r="D173" s="12">
        <f t="shared" si="36"/>
        <v>35314188</v>
      </c>
      <c r="E173" s="87">
        <v>680747.28</v>
      </c>
      <c r="F173" s="87">
        <v>1616663.64</v>
      </c>
      <c r="G173" s="87">
        <v>4225439.53</v>
      </c>
      <c r="H173" s="87">
        <v>2245816.88</v>
      </c>
      <c r="I173" s="87">
        <v>1030990.25</v>
      </c>
      <c r="J173" s="87">
        <v>1132100.42</v>
      </c>
      <c r="K173" s="87">
        <v>1093808.94</v>
      </c>
      <c r="L173" s="63">
        <f>SUM(E173:K173)</f>
        <v>12025566.94</v>
      </c>
      <c r="M173" s="13">
        <f>+D173-L173</f>
        <v>23288621.060000002</v>
      </c>
    </row>
    <row r="174" spans="1:13" ht="13.5" thickBot="1">
      <c r="A174" s="98" t="s">
        <v>177</v>
      </c>
      <c r="B174" s="99">
        <v>55905842</v>
      </c>
      <c r="C174" s="100"/>
      <c r="D174" s="63">
        <f t="shared" si="36"/>
        <v>55905842</v>
      </c>
      <c r="E174" s="100">
        <v>1929139.33</v>
      </c>
      <c r="F174" s="100">
        <v>2403348.49</v>
      </c>
      <c r="G174" s="100">
        <v>3453232.23</v>
      </c>
      <c r="H174" s="100">
        <v>2779068.28</v>
      </c>
      <c r="I174" s="100">
        <v>2755862.33</v>
      </c>
      <c r="J174" s="100">
        <v>4236923.3</v>
      </c>
      <c r="K174" s="100">
        <v>4370737.22</v>
      </c>
      <c r="L174" s="63">
        <f>SUM(E174:K174)</f>
        <v>21928311.18</v>
      </c>
      <c r="M174" s="66">
        <f>+D174-L174</f>
        <v>33977530.82</v>
      </c>
    </row>
    <row r="175" ht="12.75">
      <c r="B175" s="101"/>
    </row>
    <row r="176" ht="12.75">
      <c r="B176" s="102"/>
    </row>
    <row r="177" ht="12.75">
      <c r="B177" s="101"/>
    </row>
    <row r="178" ht="12.75">
      <c r="B178" s="101"/>
    </row>
    <row r="179" ht="12.75">
      <c r="B179" s="101"/>
    </row>
    <row r="180" ht="12.75">
      <c r="B180" s="101"/>
    </row>
    <row r="181" ht="12.75">
      <c r="B181" s="101"/>
    </row>
    <row r="206" ht="12.75">
      <c r="A206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ht="12.75">
      <c r="B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ht="12.75">
      <c r="B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ht="12.75">
      <c r="B231" s="1"/>
    </row>
    <row r="232" ht="12.75">
      <c r="B232" s="1"/>
    </row>
    <row r="233" spans="2:13" ht="12.75">
      <c r="B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M237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M245" s="1"/>
    </row>
    <row r="246" spans="2:13" ht="12.75">
      <c r="B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ht="12.75">
      <c r="B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spans="2:13" ht="12.75">
      <c r="B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ht="12.75">
      <c r="B264" s="1"/>
    </row>
    <row r="265" ht="12.75">
      <c r="B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ht="12.75">
      <c r="B269" s="1"/>
    </row>
    <row r="270" ht="12.75">
      <c r="B270" s="1"/>
    </row>
    <row r="271" ht="12.75">
      <c r="B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ht="12.75">
      <c r="B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ht="12.75">
      <c r="B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2.75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ht="12.75">
      <c r="B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90" spans="2:13" ht="12.75">
      <c r="B290" s="1"/>
      <c r="M290" s="1"/>
    </row>
    <row r="291" ht="12.75">
      <c r="B291" s="1"/>
    </row>
    <row r="292" ht="12.75">
      <c r="B292" s="1"/>
    </row>
    <row r="293" ht="12.75">
      <c r="B293" s="1"/>
    </row>
    <row r="295" ht="12.75">
      <c r="B295" s="1"/>
    </row>
    <row r="296" ht="12.75">
      <c r="B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ht="12.75">
      <c r="B300" s="1"/>
    </row>
    <row r="301" ht="12.75">
      <c r="B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</sheetData>
  <sheetProtection/>
  <mergeCells count="11">
    <mergeCell ref="G6:G8"/>
    <mergeCell ref="H6:H8"/>
    <mergeCell ref="I6:I8"/>
    <mergeCell ref="J6:J8"/>
    <mergeCell ref="K6:K8"/>
    <mergeCell ref="A1:M1"/>
    <mergeCell ref="A2:M2"/>
    <mergeCell ref="A4:M4"/>
    <mergeCell ref="A5:M5"/>
    <mergeCell ref="E6:E8"/>
    <mergeCell ref="F6:F8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2015-08-12T20:33:38Z</cp:lastPrinted>
  <dcterms:created xsi:type="dcterms:W3CDTF">2015-08-11T17:00:57Z</dcterms:created>
  <dcterms:modified xsi:type="dcterms:W3CDTF">2015-08-12T20:33:41Z</dcterms:modified>
  <cp:category/>
  <cp:version/>
  <cp:contentType/>
  <cp:contentStatus/>
</cp:coreProperties>
</file>