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85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4'!$A$12:$P$64</definedName>
    <definedName name="_xlnm.Print_Area" localSheetId="0">'Table 1'!$A$11:$P$41</definedName>
    <definedName name="_xlnm.Print_Area" localSheetId="1">'Table 2'!$A$11:$P$44</definedName>
    <definedName name="_xlnm.Print_Area" localSheetId="3">'Table 4'!$A$11:$P$64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5" l="1"/>
  <c r="N30" i="5"/>
  <c r="O29" i="5"/>
  <c r="N29" i="5"/>
  <c r="O28" i="5"/>
  <c r="N28" i="5"/>
  <c r="O27" i="5"/>
  <c r="N27" i="5"/>
  <c r="O26" i="5"/>
  <c r="N26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26" i="3"/>
  <c r="N26" i="3"/>
  <c r="O25" i="3"/>
  <c r="N25" i="3"/>
  <c r="O24" i="3"/>
  <c r="N24" i="3"/>
  <c r="O23" i="3"/>
  <c r="N23" i="3"/>
  <c r="O22" i="3"/>
  <c r="N22" i="3"/>
  <c r="O21" i="3"/>
  <c r="N21" i="3"/>
  <c r="O16" i="3"/>
  <c r="N16" i="3"/>
  <c r="O15" i="3"/>
  <c r="N15" i="3"/>
  <c r="O40" i="2"/>
  <c r="N40" i="2"/>
  <c r="O44" i="2"/>
  <c r="N44" i="2"/>
  <c r="O43" i="2"/>
  <c r="N43" i="2"/>
  <c r="O42" i="2"/>
  <c r="N42" i="2"/>
  <c r="O41" i="2"/>
  <c r="N41" i="2"/>
  <c r="O35" i="2"/>
  <c r="N35" i="2"/>
  <c r="O34" i="2"/>
  <c r="N34" i="2"/>
  <c r="O33" i="2"/>
  <c r="N33" i="2"/>
  <c r="O32" i="2"/>
  <c r="N32" i="2"/>
  <c r="O31" i="2"/>
  <c r="N31" i="2"/>
  <c r="O26" i="2"/>
  <c r="N26" i="2"/>
  <c r="O25" i="2"/>
  <c r="N25" i="2"/>
  <c r="O24" i="2"/>
  <c r="N24" i="2"/>
  <c r="O19" i="2"/>
  <c r="N19" i="2"/>
  <c r="O18" i="2"/>
  <c r="N18" i="2"/>
  <c r="O17" i="2"/>
  <c r="N17" i="2"/>
  <c r="O16" i="2"/>
  <c r="N16" i="2"/>
  <c r="O15" i="2"/>
  <c r="N15" i="2"/>
  <c r="O41" i="1"/>
  <c r="N41" i="1"/>
  <c r="O36" i="1"/>
  <c r="N36" i="1"/>
  <c r="O35" i="1"/>
  <c r="N35" i="1"/>
  <c r="O34" i="1"/>
  <c r="N34" i="1"/>
  <c r="O33" i="1"/>
  <c r="N33" i="1"/>
  <c r="O28" i="1"/>
  <c r="N28" i="1"/>
  <c r="O27" i="1"/>
  <c r="N27" i="1"/>
  <c r="O26" i="1"/>
  <c r="N26" i="1"/>
  <c r="O25" i="1"/>
  <c r="N25" i="1"/>
  <c r="O24" i="1"/>
  <c r="N24" i="1"/>
  <c r="O19" i="1"/>
  <c r="N19" i="1"/>
  <c r="O18" i="1"/>
  <c r="N18" i="1"/>
  <c r="O17" i="1"/>
  <c r="N17" i="1"/>
  <c r="O16" i="1"/>
  <c r="N16" i="1"/>
  <c r="O15" i="1"/>
  <c r="N15" i="1"/>
  <c r="P30" i="5"/>
  <c r="P29" i="5"/>
  <c r="P28" i="5"/>
  <c r="P26" i="5"/>
  <c r="P21" i="5"/>
  <c r="P20" i="5"/>
  <c r="P19" i="5"/>
  <c r="P18" i="5"/>
  <c r="P17" i="5"/>
  <c r="P16" i="5"/>
  <c r="P15" i="5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29" i="4"/>
  <c r="P27" i="4"/>
  <c r="P26" i="4"/>
  <c r="P25" i="4"/>
  <c r="P23" i="4"/>
  <c r="P22" i="4"/>
  <c r="P21" i="4"/>
  <c r="P20" i="4"/>
  <c r="P19" i="4"/>
  <c r="P18" i="4"/>
  <c r="P17" i="4"/>
  <c r="P16" i="4"/>
  <c r="P15" i="4"/>
  <c r="P41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1" i="3"/>
  <c r="P40" i="2"/>
  <c r="P32" i="2"/>
  <c r="P31" i="2"/>
  <c r="P24" i="2"/>
  <c r="P19" i="2"/>
  <c r="P15" i="2"/>
  <c r="P41" i="1"/>
  <c r="P35" i="1"/>
  <c r="P33" i="1"/>
  <c r="P19" i="1"/>
  <c r="P28" i="1"/>
  <c r="P27" i="1"/>
  <c r="P26" i="1"/>
  <c r="P25" i="1"/>
  <c r="P24" i="1"/>
  <c r="P18" i="1"/>
  <c r="P17" i="1"/>
  <c r="P15" i="1"/>
  <c r="E22" i="4" l="1"/>
  <c r="P43" i="2" l="1"/>
  <c r="M16" i="1" l="1"/>
  <c r="L16" i="1"/>
  <c r="E16" i="1"/>
  <c r="E15" i="1"/>
  <c r="P16" i="1" l="1"/>
  <c r="D22" i="4"/>
  <c r="K27" i="5" l="1"/>
  <c r="J27" i="5"/>
  <c r="P27" i="5" s="1"/>
  <c r="F18" i="1"/>
  <c r="J21" i="3" l="1"/>
  <c r="H21" i="3"/>
  <c r="C21" i="3"/>
  <c r="K36" i="1" l="1"/>
  <c r="J36" i="1"/>
  <c r="P36" i="1" s="1"/>
  <c r="D36" i="1"/>
  <c r="K34" i="1"/>
  <c r="J34" i="1"/>
  <c r="D34" i="1"/>
  <c r="P34" i="1" l="1"/>
  <c r="H28" i="4"/>
  <c r="P28" i="4" s="1"/>
  <c r="C28" i="4"/>
  <c r="H24" i="4"/>
  <c r="P24" i="4" s="1"/>
  <c r="C22" i="4"/>
  <c r="P42" i="2" l="1"/>
  <c r="P41" i="2" l="1"/>
  <c r="P44" i="2"/>
  <c r="P33" i="2"/>
  <c r="P34" i="2"/>
  <c r="P35" i="2"/>
  <c r="P25" i="2"/>
  <c r="P26" i="2"/>
  <c r="P16" i="2"/>
  <c r="P17" i="2"/>
  <c r="P18" i="2"/>
  <c r="F36" i="1" l="1"/>
  <c r="F24" i="1"/>
  <c r="F34" i="2" l="1"/>
  <c r="F40" i="2"/>
  <c r="F41" i="2"/>
  <c r="F44" i="2"/>
  <c r="F24" i="3" l="1"/>
  <c r="F25" i="3"/>
  <c r="F26" i="3"/>
  <c r="P24" i="3"/>
  <c r="P25" i="3"/>
  <c r="P26" i="3"/>
  <c r="F18" i="2"/>
  <c r="F17" i="2"/>
  <c r="F24" i="4"/>
  <c r="F19" i="2" l="1"/>
  <c r="F33" i="1"/>
  <c r="F26" i="1"/>
  <c r="F25" i="1"/>
  <c r="F30" i="5" l="1"/>
  <c r="F29" i="5"/>
  <c r="F28" i="5"/>
  <c r="F27" i="5"/>
  <c r="F26" i="5"/>
  <c r="F19" i="1" l="1"/>
  <c r="F41" i="4" l="1"/>
  <c r="F39" i="4" l="1"/>
  <c r="F34" i="4" l="1"/>
  <c r="F35" i="4"/>
  <c r="F36" i="4"/>
  <c r="F37" i="4"/>
  <c r="F38" i="4"/>
  <c r="F40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16" i="2" l="1"/>
  <c r="F31" i="3" l="1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34" i="1" l="1"/>
  <c r="F35" i="2" l="1"/>
  <c r="F16" i="4" l="1"/>
  <c r="F17" i="4"/>
  <c r="F18" i="4"/>
  <c r="F19" i="4"/>
  <c r="F20" i="4"/>
  <c r="F21" i="4"/>
  <c r="F22" i="4"/>
  <c r="F23" i="4"/>
  <c r="F25" i="4"/>
  <c r="F26" i="4"/>
  <c r="F27" i="4"/>
  <c r="F28" i="4"/>
  <c r="F29" i="4"/>
  <c r="F15" i="4"/>
  <c r="F15" i="5" l="1"/>
  <c r="F16" i="5"/>
  <c r="F17" i="5"/>
  <c r="F18" i="5"/>
  <c r="F19" i="5"/>
  <c r="F20" i="5"/>
  <c r="F21" i="5"/>
  <c r="F33" i="2"/>
  <c r="F32" i="2"/>
  <c r="F31" i="2"/>
  <c r="F26" i="2"/>
  <c r="F25" i="2"/>
  <c r="F24" i="2"/>
  <c r="F15" i="2"/>
  <c r="F41" i="1" l="1"/>
  <c r="F35" i="1"/>
  <c r="F28" i="1"/>
  <c r="F27" i="1"/>
  <c r="F16" i="1"/>
  <c r="F17" i="1"/>
  <c r="P22" i="3" l="1"/>
  <c r="F22" i="3"/>
  <c r="P23" i="3"/>
  <c r="P21" i="3"/>
  <c r="P16" i="3"/>
  <c r="P15" i="3"/>
  <c r="F16" i="3"/>
  <c r="F15" i="3"/>
  <c r="F23" i="3"/>
  <c r="F21" i="3"/>
  <c r="F15" i="1"/>
</calcChain>
</file>

<file path=xl/comments1.xml><?xml version="1.0" encoding="utf-8"?>
<comments xmlns="http://schemas.openxmlformats.org/spreadsheetml/2006/main">
  <authors>
    <author>Ericka Ceballos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-Arroz
-Sorgo
-Maiz
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plantas vendidas (28,155) más plantas donadas (22,229).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capacitación a técnicos (3) más capacitación a productores (56).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acompañamiento de productores (1,764) más actividades de fincas (432).
</t>
        </r>
      </text>
    </comment>
  </commentList>
</comments>
</file>

<file path=xl/comments2.xml><?xml version="1.0" encoding="utf-8"?>
<comments xmlns="http://schemas.openxmlformats.org/spreadsheetml/2006/main">
  <authors>
    <author>Ericka Ceballos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Solo los que han participado en el taller.</t>
        </r>
      </text>
    </comment>
  </commentList>
</comments>
</file>

<file path=xl/sharedStrings.xml><?xml version="1.0" encoding="utf-8"?>
<sst xmlns="http://schemas.openxmlformats.org/spreadsheetml/2006/main" count="707" uniqueCount="204">
  <si>
    <r>
      <rPr>
        <b/>
        <sz val="8.5"/>
        <color rgb="FFFFFFFF"/>
        <rFont val="Times New Roman"/>
        <family val="1"/>
      </rPr>
      <t>Distribución Material de Siembra</t>
    </r>
  </si>
  <si>
    <r>
      <rPr>
        <b/>
        <sz val="8.5"/>
        <color rgb="FFFFFFFF"/>
        <rFont val="Times New Roman"/>
        <family val="1"/>
      </rPr>
      <t>Desarrollo Rural</t>
    </r>
  </si>
  <si>
    <r>
      <rPr>
        <b/>
        <sz val="8.5"/>
        <color rgb="FFFFFFFF"/>
        <rFont val="Times New Roman"/>
        <family val="1"/>
      </rPr>
      <t>Infraestructuras Rurales</t>
    </r>
  </si>
  <si>
    <t>Asistencia Técnica</t>
  </si>
  <si>
    <t>Reuniones GIA's</t>
  </si>
  <si>
    <t>Días de campo/Giras</t>
  </si>
  <si>
    <t>Charlas/ Conferencias</t>
  </si>
  <si>
    <t>Cursos a productores</t>
  </si>
  <si>
    <t>Cursos a técnicos</t>
  </si>
  <si>
    <t>Adiestramientos</t>
  </si>
  <si>
    <t>Días de campo/Gira</t>
  </si>
  <si>
    <t>Charlas/Conferencias</t>
  </si>
  <si>
    <t>Unidades</t>
  </si>
  <si>
    <t>Productores</t>
  </si>
  <si>
    <t>Técnicos</t>
  </si>
  <si>
    <t>¿</t>
  </si>
  <si>
    <t>Industriales</t>
  </si>
  <si>
    <t>Varios</t>
  </si>
  <si>
    <t>Musáceas</t>
  </si>
  <si>
    <t>Barcos Recibidos</t>
  </si>
  <si>
    <t>Fortalecimiento Organizacional - Asociatividad Rural</t>
  </si>
  <si>
    <t>Cantidad</t>
  </si>
  <si>
    <t>Tipo de Beneficiario</t>
  </si>
  <si>
    <t>Beneficiarios</t>
  </si>
  <si>
    <r>
      <rPr>
        <b/>
        <sz val="7"/>
        <color theme="0"/>
        <rFont val="Times New Roman"/>
        <family val="1"/>
      </rPr>
      <t>Total
Trimestre</t>
    </r>
  </si>
  <si>
    <t>Vigilancia Moscafrut-RD Moscas exóticas</t>
  </si>
  <si>
    <t>Apoyo realización prueba de eficacia a plaguicidas (Ensayos)</t>
  </si>
  <si>
    <t>Instalación/Evalación</t>
  </si>
  <si>
    <t>Muestras procesadas  Internacional Laboratorio (AILA)</t>
  </si>
  <si>
    <t>Muestras procesadas internacional Laboratorio (Puerto Plata)</t>
  </si>
  <si>
    <t>Muestras procesadas Nacional Laboratorio (Haina)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</si>
  <si>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</si>
  <si>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</si>
  <si>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</si>
  <si>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</si>
  <si>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</si>
  <si>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</si>
  <si>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Importaciones de madera M3</t>
  </si>
  <si>
    <t>Exportaciones en TM</t>
  </si>
  <si>
    <t>Vehiculos inspeccionados</t>
  </si>
  <si>
    <t>Decomisos en Kgs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</si>
  <si>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</si>
  <si>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</si>
  <si>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</si>
  <si>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</si>
  <si>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</si>
  <si>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</si>
  <si>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>Importaciones Emitidas</t>
  </si>
  <si>
    <t>Certificados Fitosanitarios Emitidos</t>
  </si>
  <si>
    <t xml:space="preserve">Tratamientos Realizados </t>
  </si>
  <si>
    <t>Intercepciones de Plagas</t>
  </si>
  <si>
    <t>Capacitación</t>
  </si>
  <si>
    <t>Agroempresa</t>
  </si>
  <si>
    <t>Productor</t>
  </si>
  <si>
    <t>Comunidad</t>
  </si>
  <si>
    <t>Volumen (metro cubico)</t>
  </si>
  <si>
    <t>Vólumen (kilogramos)</t>
  </si>
  <si>
    <t>Muestras procesadas Nacional Laboratorio (AILA)</t>
  </si>
  <si>
    <t>Inspecciones</t>
  </si>
  <si>
    <t xml:space="preserve">Muestras  </t>
  </si>
  <si>
    <t xml:space="preserve">Certificaciones </t>
  </si>
  <si>
    <t>Tratamientos</t>
  </si>
  <si>
    <t>Informe de resultados</t>
  </si>
  <si>
    <t>Informe de ARP</t>
  </si>
  <si>
    <t xml:space="preserve">Solicitudes </t>
  </si>
  <si>
    <t>Elaboración de abonos Orgánicos  sólidos (Bocashi)</t>
  </si>
  <si>
    <t>Elaboración de abono orgánicos líquidos. (supermagro)</t>
  </si>
  <si>
    <t>Elaboración de plaguicidas Orgánicos, caldo sulfocalcico</t>
  </si>
  <si>
    <t>Unidad de Medida</t>
  </si>
  <si>
    <t>Quintales</t>
  </si>
  <si>
    <t>Litros</t>
  </si>
  <si>
    <t>Fomento a las Agroempresas</t>
  </si>
  <si>
    <t>Siembra de Frutales</t>
  </si>
  <si>
    <t xml:space="preserve">Tareas </t>
  </si>
  <si>
    <t>Visitas a finca AL</t>
  </si>
  <si>
    <t>Producción/Actividad</t>
  </si>
  <si>
    <t>Cereales</t>
  </si>
  <si>
    <t>Raíces y Tubérculos</t>
  </si>
  <si>
    <t>Camionadas</t>
  </si>
  <si>
    <t>Hortalizas</t>
  </si>
  <si>
    <t>Libras</t>
  </si>
  <si>
    <t>Desarrollo Frutícola</t>
  </si>
  <si>
    <t>Producción de Plantas</t>
  </si>
  <si>
    <t>Distribución de Plantas</t>
  </si>
  <si>
    <t>Desarrollo Cacaotalero</t>
  </si>
  <si>
    <t>Mecanización Agrícola</t>
  </si>
  <si>
    <t>Tareas preparadas</t>
  </si>
  <si>
    <t>Familias</t>
  </si>
  <si>
    <t>Plantas</t>
  </si>
  <si>
    <t>Insumos entregados a agricultores familiares</t>
  </si>
  <si>
    <t>Animales entregados a agricultores familiares</t>
  </si>
  <si>
    <t>Charlas</t>
  </si>
  <si>
    <t>Reuniones</t>
  </si>
  <si>
    <t>Cursos</t>
  </si>
  <si>
    <t>Kilómetros</t>
  </si>
  <si>
    <t>Comunidades</t>
  </si>
  <si>
    <t>Construcción de pozos tubulares</t>
  </si>
  <si>
    <t>Inocuidad Agroalimentaria</t>
  </si>
  <si>
    <t>Sanidad Vegetal - Subdirección de Registro</t>
  </si>
  <si>
    <t>Registros de Plaguicidas</t>
  </si>
  <si>
    <t>Importadores</t>
  </si>
  <si>
    <t>Registro de Empresas Distribuidoras</t>
  </si>
  <si>
    <t>Registros de Empresas Representantes</t>
  </si>
  <si>
    <t>Registro Tiendas Expendios</t>
  </si>
  <si>
    <t>Registro Empresas Fumigadoras</t>
  </si>
  <si>
    <t>Renovación Registros de Plaguicidas</t>
  </si>
  <si>
    <t>Renovación Registro de Empresas Distribuidoras</t>
  </si>
  <si>
    <t>Renovación Registros de Empresas Representantes</t>
  </si>
  <si>
    <t>Renovación  Registro Tiendas Expendios</t>
  </si>
  <si>
    <t>Consumidores</t>
  </si>
  <si>
    <t>Renovación Registro Empresas Fumigadoras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</si>
  <si>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</si>
  <si>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</si>
  <si>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</si>
  <si>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</si>
  <si>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</si>
  <si>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Pruebas Eficacia Biológica</t>
  </si>
  <si>
    <t>Monitoreo para la detección de plagas</t>
  </si>
  <si>
    <t>Control de Ratas</t>
  </si>
  <si>
    <t>Tareas cubiertas</t>
  </si>
  <si>
    <t>Distribución de carnadas</t>
  </si>
  <si>
    <t>Carnadas distribuidas</t>
  </si>
  <si>
    <t>Monitoreo Severidad Sigatoka negra</t>
  </si>
  <si>
    <t>Capacitacion</t>
  </si>
  <si>
    <t>Demostraciones</t>
  </si>
  <si>
    <t>Sanidad Vegetal - Subdirección de Cuarentena</t>
  </si>
  <si>
    <t>Servicios de Extensión y Capacitación Agropecuaria</t>
  </si>
  <si>
    <t>Participacion en Ferias y Ruedas de Negocios</t>
  </si>
  <si>
    <t>Analisis de Plaguicidas (monitoreo de residuo)</t>
  </si>
  <si>
    <t>Reunión de Evaluación/Seguimiento</t>
  </si>
  <si>
    <t xml:space="preserve">Número de Agroempresas Visitadas </t>
  </si>
  <si>
    <t>Agroempresas Asistidas</t>
  </si>
  <si>
    <t>Agroempresas Participantes</t>
  </si>
  <si>
    <t>Producción de Plantas Frutales</t>
  </si>
  <si>
    <t>Distribución de Plantas Frutales</t>
  </si>
  <si>
    <t>Visitas</t>
  </si>
  <si>
    <t>Visitas Domiciliaria</t>
  </si>
  <si>
    <t>Visitas a Finca</t>
  </si>
  <si>
    <t>Adiestarmientos</t>
  </si>
  <si>
    <t>Guías</t>
  </si>
  <si>
    <t>Ensayos</t>
  </si>
  <si>
    <t>Informes</t>
  </si>
  <si>
    <t>Mecanización de terrenos</t>
  </si>
  <si>
    <t>Agricultura Orgánica</t>
  </si>
  <si>
    <t xml:space="preserve">Apoyo Legal - incorporación </t>
  </si>
  <si>
    <t>Actualización/Validación de Datos</t>
  </si>
  <si>
    <t>Cursos/Seminarios/Capacitación</t>
  </si>
  <si>
    <t>Solicitud de Análisis de Riesgo</t>
  </si>
  <si>
    <t>Análisis de Riesgo realizado</t>
  </si>
  <si>
    <t>Análisis de Riesgo en Proceso</t>
  </si>
  <si>
    <t>Envío al Laboratorio</t>
  </si>
  <si>
    <t>Unidades de cepas de plátano y guineo</t>
  </si>
  <si>
    <t>Muestras Procesadas Internacional Laboratorio (Haina)</t>
  </si>
  <si>
    <t>Capacitación en Agricultura Orgánica</t>
  </si>
  <si>
    <t>Certificación de las unidades y establecimientos Agropecuarios</t>
  </si>
  <si>
    <t xml:space="preserve">Inspecciones, reinspecciones y auditoría </t>
  </si>
  <si>
    <t>Certificados</t>
  </si>
  <si>
    <t>Permisos de importación</t>
  </si>
  <si>
    <t>Monitoreos</t>
  </si>
  <si>
    <t>Consultas en oficina</t>
  </si>
  <si>
    <t>Talleres</t>
  </si>
  <si>
    <t>Giras educativas</t>
  </si>
  <si>
    <t>Entrega de semillas de hotalizas</t>
  </si>
  <si>
    <t>Asociaciones</t>
  </si>
  <si>
    <t>Asistencia a comité técnico cient. De alimentos</t>
  </si>
  <si>
    <t>Monitoreos/Trampeos</t>
  </si>
  <si>
    <t>Visitas realizadas</t>
  </si>
  <si>
    <t>Cantidad de Capacitaciones realizadas (taller, charla y cursos)</t>
  </si>
  <si>
    <t>Unidades de plantas de plátano y guineo</t>
  </si>
  <si>
    <t>Téc. y prod.</t>
  </si>
  <si>
    <t>Téc., prod. Y Asociaciones</t>
  </si>
  <si>
    <t>Caminos Interparcelarios (Rehabilitados)</t>
  </si>
  <si>
    <t>Sanidad Vegetal - Subdirección Técnica</t>
  </si>
  <si>
    <t>Visitas Técnicas/Seguimiento</t>
  </si>
  <si>
    <t>Asistencias Técnicas (reuniones, asistencias y encuentros)</t>
  </si>
  <si>
    <t>Volumen (toneladas métricas)</t>
  </si>
  <si>
    <t xml:space="preserve">Prod. y Téc. </t>
  </si>
  <si>
    <t>Asistencia técnica</t>
  </si>
  <si>
    <t>Entrega de material de siembra</t>
  </si>
  <si>
    <t>Oficina Sectorial de la Mujer</t>
  </si>
  <si>
    <t>Emisión Guía Importación Plaguicidas Formulados</t>
  </si>
  <si>
    <t>Masc</t>
  </si>
  <si>
    <t>Fem</t>
  </si>
  <si>
    <t>Total
Trimestre</t>
  </si>
  <si>
    <t>Muestras procesasas Internac. Laborat. (Caucedo)</t>
  </si>
  <si>
    <t>Julio</t>
  </si>
  <si>
    <t>Agosto</t>
  </si>
  <si>
    <t>Septiembre</t>
  </si>
  <si>
    <t>Fortalecimiento Institucional</t>
  </si>
  <si>
    <t>Jornada de Sensilización</t>
  </si>
  <si>
    <t>Sept.</t>
  </si>
  <si>
    <t>Departamento de Formulación, Monitoreo y Evaluación de Planes, Programas y Proyectos.</t>
  </si>
  <si>
    <t>División de Evaluación</t>
  </si>
  <si>
    <t>Matríz Estadistica Institucional</t>
  </si>
  <si>
    <t>Versión</t>
  </si>
  <si>
    <t>Jul-Sept 2022</t>
  </si>
  <si>
    <t>Documento relacionado</t>
  </si>
  <si>
    <t>Plantilla de ejecución de las unidades ejecutoras</t>
  </si>
  <si>
    <t>VICEMINISTERIO DE PLANIFICACIÓN SECTORIAL AROPECUARIA</t>
  </si>
  <si>
    <t>Departamento de Formulación, Monitoreo y Evaluación de Planes, Programas y Proyectos</t>
  </si>
  <si>
    <t>Septiemb</t>
  </si>
  <si>
    <t>Unidades Productivas primaria registradas en DIA</t>
  </si>
  <si>
    <t>Total Masc</t>
  </si>
  <si>
    <t>Total Fem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</si>
</sst>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#,##0_ ;\-#,##0\ "/>
  </numFmts>
  <fonts count="29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.5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7"/>
      <color theme="0"/>
      <name val="Times New Roman"/>
      <family val="1"/>
    </font>
    <font>
      <sz val="10"/>
      <color theme="0"/>
      <name val="Times New Roman"/>
      <family val="1"/>
    </font>
    <font>
      <b/>
      <sz val="8.5"/>
      <color theme="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b/>
      <sz val="7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b/>
      <sz val="6"/>
      <color theme="0"/>
      <name val="Times New Roman"/>
      <family val="1"/>
    </font>
    <font>
      <b/>
      <sz val="10"/>
      <color rgb="FFFF0000"/>
      <name val="Book Antiqua"/>
      <family val="1"/>
    </font>
    <font>
      <b/>
      <sz val="10"/>
      <color rgb="FF000000"/>
      <name val="Book Antiqua"/>
      <family val="1"/>
    </font>
    <font>
      <b/>
      <sz val="9"/>
      <color rgb="FF000000"/>
      <name val="Book Antiqua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5B0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204D84"/>
        <bgColor indexed="64"/>
      </patternFill>
    </fill>
    <fill>
      <patternFill patternType="solid">
        <fgColor rgb="FF3379CD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3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right" vertical="top" wrapText="1" inden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 indent="4"/>
    </xf>
    <xf numFmtId="0" fontId="11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 indent="4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165" fontId="13" fillId="0" borderId="1" xfId="1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left" vertical="top" wrapText="1"/>
    </xf>
    <xf numFmtId="165" fontId="13" fillId="2" borderId="1" xfId="1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right" vertical="top" wrapText="1" indent="1"/>
    </xf>
    <xf numFmtId="165" fontId="13" fillId="0" borderId="5" xfId="1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 indent="4"/>
    </xf>
    <xf numFmtId="0" fontId="14" fillId="0" borderId="10" xfId="0" applyFont="1" applyFill="1" applyBorder="1" applyAlignment="1">
      <alignment horizontal="left" vertical="top"/>
    </xf>
    <xf numFmtId="165" fontId="13" fillId="0" borderId="1" xfId="1" applyNumberFormat="1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horizontal="right" vertical="center"/>
    </xf>
    <xf numFmtId="165" fontId="13" fillId="0" borderId="1" xfId="1" applyNumberFormat="1" applyFont="1" applyFill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top" wrapText="1"/>
    </xf>
    <xf numFmtId="165" fontId="13" fillId="0" borderId="1" xfId="1" applyNumberFormat="1" applyFont="1" applyFill="1" applyBorder="1" applyAlignment="1">
      <alignment horizontal="right" vertical="top" shrinkToFit="1"/>
    </xf>
    <xf numFmtId="165" fontId="13" fillId="0" borderId="1" xfId="1" applyNumberFormat="1" applyFont="1" applyFill="1" applyBorder="1" applyAlignment="1">
      <alignment horizontal="right" shrinkToFit="1"/>
    </xf>
    <xf numFmtId="165" fontId="13" fillId="0" borderId="10" xfId="1" applyNumberFormat="1" applyFont="1" applyFill="1" applyBorder="1" applyAlignment="1">
      <alignment horizontal="right" vertical="top" shrinkToFit="1"/>
    </xf>
    <xf numFmtId="165" fontId="13" fillId="0" borderId="10" xfId="1" applyNumberFormat="1" applyFont="1" applyFill="1" applyBorder="1" applyAlignment="1">
      <alignment vertical="top" shrinkToFit="1"/>
    </xf>
    <xf numFmtId="0" fontId="11" fillId="0" borderId="11" xfId="0" applyFont="1" applyFill="1" applyBorder="1" applyAlignment="1">
      <alignment horizontal="center" vertical="center" wrapText="1"/>
    </xf>
    <xf numFmtId="165" fontId="13" fillId="0" borderId="6" xfId="1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65" fontId="13" fillId="0" borderId="6" xfId="1" applyNumberFormat="1" applyFont="1" applyFill="1" applyBorder="1" applyAlignment="1">
      <alignment horizontal="right" vertical="top" shrinkToFit="1"/>
    </xf>
    <xf numFmtId="165" fontId="13" fillId="0" borderId="10" xfId="1" applyNumberFormat="1" applyFont="1" applyFill="1" applyBorder="1" applyAlignment="1">
      <alignment horizontal="right" vertical="center" shrinkToFit="1"/>
    </xf>
    <xf numFmtId="165" fontId="13" fillId="0" borderId="10" xfId="1" applyNumberFormat="1" applyFont="1" applyFill="1" applyBorder="1" applyAlignment="1">
      <alignment horizontal="center" vertical="top" shrinkToFit="1"/>
    </xf>
    <xf numFmtId="0" fontId="11" fillId="2" borderId="10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165" fontId="13" fillId="2" borderId="10" xfId="1" applyNumberFormat="1" applyFont="1" applyFill="1" applyBorder="1" applyAlignment="1">
      <alignment horizontal="right" vertical="top" shrinkToFit="1"/>
    </xf>
    <xf numFmtId="0" fontId="11" fillId="0" borderId="6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10" xfId="1" applyNumberFormat="1" applyFont="1" applyFill="1" applyBorder="1" applyAlignment="1">
      <alignment horizontal="center" vertical="center" shrinkToFit="1"/>
    </xf>
    <xf numFmtId="165" fontId="13" fillId="0" borderId="10" xfId="1" applyNumberFormat="1" applyFont="1" applyFill="1" applyBorder="1" applyAlignment="1">
      <alignment horizontal="right" vertical="top" indent="2" shrinkToFit="1"/>
    </xf>
    <xf numFmtId="165" fontId="11" fillId="3" borderId="6" xfId="1" applyNumberFormat="1" applyFont="1" applyFill="1" applyBorder="1" applyAlignment="1">
      <alignment horizontal="right" vertical="center" wrapText="1"/>
    </xf>
    <xf numFmtId="165" fontId="11" fillId="3" borderId="1" xfId="1" applyNumberFormat="1" applyFont="1" applyFill="1" applyBorder="1" applyAlignment="1">
      <alignment horizontal="right" vertical="center" wrapText="1"/>
    </xf>
    <xf numFmtId="165" fontId="11" fillId="3" borderId="1" xfId="1" applyNumberFormat="1" applyFont="1" applyFill="1" applyBorder="1" applyAlignment="1">
      <alignment horizontal="right" vertical="center" shrinkToFit="1"/>
    </xf>
    <xf numFmtId="165" fontId="11" fillId="3" borderId="10" xfId="1" applyNumberFormat="1" applyFont="1" applyFill="1" applyBorder="1" applyAlignment="1">
      <alignment vertical="top" wrapText="1"/>
    </xf>
    <xf numFmtId="165" fontId="11" fillId="3" borderId="6" xfId="1" applyNumberFormat="1" applyFont="1" applyFill="1" applyBorder="1" applyAlignment="1">
      <alignment horizontal="center" vertical="top" shrinkToFit="1"/>
    </xf>
    <xf numFmtId="165" fontId="11" fillId="3" borderId="6" xfId="1" applyNumberFormat="1" applyFont="1" applyFill="1" applyBorder="1" applyAlignment="1">
      <alignment horizontal="center" vertical="center" shrinkToFit="1"/>
    </xf>
    <xf numFmtId="165" fontId="11" fillId="4" borderId="6" xfId="1" applyNumberFormat="1" applyFont="1" applyFill="1" applyBorder="1" applyAlignment="1">
      <alignment horizontal="right" vertical="center" wrapText="1"/>
    </xf>
    <xf numFmtId="165" fontId="11" fillId="4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/>
    </xf>
    <xf numFmtId="165" fontId="11" fillId="4" borderId="1" xfId="1" applyNumberFormat="1" applyFont="1" applyFill="1" applyBorder="1" applyAlignment="1">
      <alignment horizontal="right" vertical="center" shrinkToFit="1"/>
    </xf>
    <xf numFmtId="165" fontId="11" fillId="4" borderId="10" xfId="1" applyNumberFormat="1" applyFont="1" applyFill="1" applyBorder="1" applyAlignment="1">
      <alignment horizontal="right" vertical="center" shrinkToFit="1"/>
    </xf>
    <xf numFmtId="165" fontId="11" fillId="4" borderId="10" xfId="1" applyNumberFormat="1" applyFont="1" applyFill="1" applyBorder="1" applyAlignment="1">
      <alignment vertical="top" wrapText="1"/>
    </xf>
    <xf numFmtId="165" fontId="11" fillId="4" borderId="10" xfId="1" applyNumberFormat="1" applyFont="1" applyFill="1" applyBorder="1" applyAlignment="1">
      <alignment vertical="center" shrinkToFit="1"/>
    </xf>
    <xf numFmtId="165" fontId="11" fillId="4" borderId="6" xfId="1" applyNumberFormat="1" applyFont="1" applyFill="1" applyBorder="1" applyAlignment="1">
      <alignment horizontal="center" vertical="center" shrinkToFit="1"/>
    </xf>
    <xf numFmtId="165" fontId="11" fillId="4" borderId="6" xfId="1" applyNumberFormat="1" applyFont="1" applyFill="1" applyBorder="1" applyAlignment="1">
      <alignment horizontal="center" vertical="top" shrinkToFit="1"/>
    </xf>
    <xf numFmtId="165" fontId="11" fillId="4" borderId="1" xfId="1" applyNumberFormat="1" applyFont="1" applyFill="1" applyBorder="1" applyAlignment="1">
      <alignment horizontal="center" vertical="top" shrinkToFit="1"/>
    </xf>
    <xf numFmtId="3" fontId="11" fillId="4" borderId="6" xfId="0" applyNumberFormat="1" applyFont="1" applyFill="1" applyBorder="1" applyAlignment="1">
      <alignment horizontal="center" vertical="center" wrapText="1"/>
    </xf>
    <xf numFmtId="165" fontId="11" fillId="5" borderId="6" xfId="1" applyNumberFormat="1" applyFont="1" applyFill="1" applyBorder="1" applyAlignment="1">
      <alignment horizontal="right" vertical="center" wrapText="1"/>
    </xf>
    <xf numFmtId="165" fontId="11" fillId="5" borderId="1" xfId="1" applyNumberFormat="1" applyFont="1" applyFill="1" applyBorder="1" applyAlignment="1">
      <alignment horizontal="right" vertical="center" wrapText="1"/>
    </xf>
    <xf numFmtId="165" fontId="11" fillId="5" borderId="1" xfId="1" applyNumberFormat="1" applyFont="1" applyFill="1" applyBorder="1" applyAlignment="1">
      <alignment horizontal="right" vertical="center" shrinkToFit="1"/>
    </xf>
    <xf numFmtId="165" fontId="11" fillId="5" borderId="10" xfId="1" applyNumberFormat="1" applyFont="1" applyFill="1" applyBorder="1" applyAlignment="1">
      <alignment vertical="top" wrapText="1"/>
    </xf>
    <xf numFmtId="165" fontId="11" fillId="5" borderId="6" xfId="1" applyNumberFormat="1" applyFont="1" applyFill="1" applyBorder="1" applyAlignment="1">
      <alignment horizontal="center" vertical="top" shrinkToFit="1"/>
    </xf>
    <xf numFmtId="165" fontId="11" fillId="5" borderId="6" xfId="1" applyNumberFormat="1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wrapText="1"/>
    </xf>
    <xf numFmtId="165" fontId="11" fillId="4" borderId="10" xfId="1" applyNumberFormat="1" applyFont="1" applyFill="1" applyBorder="1" applyAlignment="1">
      <alignment horizontal="center" vertical="top" shrinkToFit="1"/>
    </xf>
    <xf numFmtId="0" fontId="11" fillId="4" borderId="10" xfId="0" applyFont="1" applyFill="1" applyBorder="1" applyAlignment="1">
      <alignment horizontal="center" vertical="center" wrapText="1"/>
    </xf>
    <xf numFmtId="165" fontId="11" fillId="4" borderId="10" xfId="1" applyNumberFormat="1" applyFont="1" applyFill="1" applyBorder="1" applyAlignment="1">
      <alignment horizontal="center" vertical="center" shrinkToFit="1"/>
    </xf>
    <xf numFmtId="165" fontId="11" fillId="4" borderId="1" xfId="1" applyNumberFormat="1" applyFont="1" applyFill="1" applyBorder="1" applyAlignment="1">
      <alignment horizontal="left" vertical="center" shrinkToFi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right" vertical="top"/>
    </xf>
    <xf numFmtId="165" fontId="11" fillId="4" borderId="5" xfId="1" applyNumberFormat="1" applyFont="1" applyFill="1" applyBorder="1" applyAlignment="1">
      <alignment horizontal="right" vertical="center" wrapText="1"/>
    </xf>
    <xf numFmtId="165" fontId="11" fillId="3" borderId="1" xfId="1" applyNumberFormat="1" applyFont="1" applyFill="1" applyBorder="1" applyAlignment="1">
      <alignment horizontal="center" vertical="top" shrinkToFit="1"/>
    </xf>
    <xf numFmtId="165" fontId="11" fillId="3" borderId="10" xfId="1" applyNumberFormat="1" applyFont="1" applyFill="1" applyBorder="1" applyAlignment="1">
      <alignment horizontal="center" vertical="top" shrinkToFit="1"/>
    </xf>
    <xf numFmtId="165" fontId="11" fillId="3" borderId="10" xfId="1" applyNumberFormat="1" applyFont="1" applyFill="1" applyBorder="1" applyAlignment="1">
      <alignment horizontal="center" vertical="center" shrinkToFit="1"/>
    </xf>
    <xf numFmtId="165" fontId="11" fillId="3" borderId="5" xfId="1" applyNumberFormat="1" applyFont="1" applyFill="1" applyBorder="1" applyAlignment="1">
      <alignment horizontal="center" vertical="top" shrinkToFit="1"/>
    </xf>
    <xf numFmtId="165" fontId="11" fillId="3" borderId="22" xfId="1" applyNumberFormat="1" applyFont="1" applyFill="1" applyBorder="1" applyAlignment="1">
      <alignment horizontal="center" vertical="top" shrinkToFit="1"/>
    </xf>
    <xf numFmtId="165" fontId="11" fillId="3" borderId="22" xfId="1" applyNumberFormat="1" applyFont="1" applyFill="1" applyBorder="1" applyAlignment="1">
      <alignment horizontal="center" vertical="center" shrinkToFit="1"/>
    </xf>
    <xf numFmtId="165" fontId="11" fillId="5" borderId="1" xfId="1" applyNumberFormat="1" applyFont="1" applyFill="1" applyBorder="1" applyAlignment="1">
      <alignment horizontal="center" vertical="top" shrinkToFit="1"/>
    </xf>
    <xf numFmtId="165" fontId="11" fillId="5" borderId="1" xfId="1" applyNumberFormat="1" applyFont="1" applyFill="1" applyBorder="1" applyAlignment="1">
      <alignment horizontal="left" vertical="top" indent="2" shrinkToFit="1"/>
    </xf>
    <xf numFmtId="165" fontId="11" fillId="5" borderId="5" xfId="1" applyNumberFormat="1" applyFont="1" applyFill="1" applyBorder="1" applyAlignment="1">
      <alignment horizontal="left" vertical="top" indent="2" shrinkToFit="1"/>
    </xf>
    <xf numFmtId="165" fontId="11" fillId="5" borderId="10" xfId="1" applyNumberFormat="1" applyFont="1" applyFill="1" applyBorder="1" applyAlignment="1">
      <alignment horizontal="center" vertical="top" shrinkToFit="1"/>
    </xf>
    <xf numFmtId="165" fontId="11" fillId="5" borderId="10" xfId="1" applyNumberFormat="1" applyFont="1" applyFill="1" applyBorder="1" applyAlignment="1">
      <alignment horizontal="center" vertical="center" shrinkToFit="1"/>
    </xf>
    <xf numFmtId="165" fontId="11" fillId="5" borderId="6" xfId="1" applyNumberFormat="1" applyFont="1" applyFill="1" applyBorder="1" applyAlignment="1">
      <alignment horizontal="center" vertical="top" wrapText="1"/>
    </xf>
    <xf numFmtId="165" fontId="11" fillId="5" borderId="1" xfId="1" applyNumberFormat="1" applyFont="1" applyFill="1" applyBorder="1" applyAlignment="1">
      <alignment horizontal="center" vertical="top" wrapText="1"/>
    </xf>
    <xf numFmtId="165" fontId="11" fillId="4" borderId="5" xfId="1" applyNumberFormat="1" applyFont="1" applyFill="1" applyBorder="1" applyAlignment="1">
      <alignment horizontal="center" vertical="top" shrinkToFit="1"/>
    </xf>
    <xf numFmtId="165" fontId="11" fillId="4" borderId="1" xfId="1" applyNumberFormat="1" applyFont="1" applyFill="1" applyBorder="1" applyAlignment="1">
      <alignment horizontal="center" vertical="center" shrinkToFit="1"/>
    </xf>
    <xf numFmtId="165" fontId="11" fillId="3" borderId="10" xfId="1" applyNumberFormat="1" applyFont="1" applyFill="1" applyBorder="1" applyAlignment="1">
      <alignment horizontal="right" vertical="top" indent="1" shrinkToFit="1"/>
    </xf>
    <xf numFmtId="165" fontId="11" fillId="5" borderId="10" xfId="1" applyNumberFormat="1" applyFont="1" applyFill="1" applyBorder="1" applyAlignment="1">
      <alignment horizontal="right" vertical="top" indent="1" shrinkToFit="1"/>
    </xf>
    <xf numFmtId="0" fontId="11" fillId="4" borderId="10" xfId="0" applyFont="1" applyFill="1" applyBorder="1" applyAlignment="1">
      <alignment horizontal="center" vertical="top" wrapText="1"/>
    </xf>
    <xf numFmtId="0" fontId="11" fillId="4" borderId="10" xfId="1" applyNumberFormat="1" applyFont="1" applyFill="1" applyBorder="1" applyAlignment="1">
      <alignment horizontal="center" vertical="center" shrinkToFit="1"/>
    </xf>
    <xf numFmtId="165" fontId="11" fillId="5" borderId="5" xfId="1" applyNumberFormat="1" applyFont="1" applyFill="1" applyBorder="1" applyAlignment="1">
      <alignment horizontal="center" vertical="top" shrinkToFit="1"/>
    </xf>
    <xf numFmtId="167" fontId="13" fillId="0" borderId="1" xfId="1" applyNumberFormat="1" applyFont="1" applyFill="1" applyBorder="1" applyAlignment="1">
      <alignment horizontal="right" shrinkToFit="1"/>
    </xf>
    <xf numFmtId="167" fontId="13" fillId="0" borderId="5" xfId="1" applyNumberFormat="1" applyFont="1" applyFill="1" applyBorder="1" applyAlignment="1">
      <alignment horizontal="right" shrinkToFit="1"/>
    </xf>
    <xf numFmtId="165" fontId="11" fillId="4" borderId="1" xfId="1" applyNumberFormat="1" applyFont="1" applyFill="1" applyBorder="1" applyAlignment="1">
      <alignment vertical="top" wrapText="1"/>
    </xf>
    <xf numFmtId="165" fontId="11" fillId="4" borderId="1" xfId="1" applyNumberFormat="1" applyFont="1" applyFill="1" applyBorder="1" applyAlignment="1">
      <alignment vertical="top" shrinkToFit="1"/>
    </xf>
    <xf numFmtId="37" fontId="11" fillId="4" borderId="1" xfId="1" applyNumberFormat="1" applyFont="1" applyFill="1" applyBorder="1" applyAlignment="1">
      <alignment horizontal="right" vertical="top" shrinkToFit="1"/>
    </xf>
    <xf numFmtId="164" fontId="11" fillId="4" borderId="1" xfId="1" applyNumberFormat="1" applyFont="1" applyFill="1" applyBorder="1" applyAlignment="1">
      <alignment horizontal="center" vertical="top" shrinkToFit="1"/>
    </xf>
    <xf numFmtId="165" fontId="11" fillId="3" borderId="1" xfId="1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right" vertical="top" indent="1" shrinkToFit="1"/>
    </xf>
    <xf numFmtId="165" fontId="11" fillId="3" borderId="1" xfId="1" applyNumberFormat="1" applyFont="1" applyFill="1" applyBorder="1" applyAlignment="1">
      <alignment horizontal="right" vertical="top" shrinkToFit="1"/>
    </xf>
    <xf numFmtId="165" fontId="11" fillId="3" borderId="1" xfId="1" applyNumberFormat="1" applyFont="1" applyFill="1" applyBorder="1" applyAlignment="1">
      <alignment horizontal="center" vertical="center" shrinkToFit="1"/>
    </xf>
    <xf numFmtId="37" fontId="11" fillId="3" borderId="1" xfId="1" applyNumberFormat="1" applyFont="1" applyFill="1" applyBorder="1" applyAlignment="1">
      <alignment shrinkToFit="1"/>
    </xf>
    <xf numFmtId="165" fontId="11" fillId="3" borderId="1" xfId="1" applyNumberFormat="1" applyFont="1" applyFill="1" applyBorder="1" applyAlignment="1">
      <alignment horizontal="center" vertical="top" wrapText="1"/>
    </xf>
    <xf numFmtId="166" fontId="11" fillId="3" borderId="1" xfId="1" applyNumberFormat="1" applyFont="1" applyFill="1" applyBorder="1" applyAlignment="1">
      <alignment horizontal="right" vertical="top" indent="1" shrinkToFit="1"/>
    </xf>
    <xf numFmtId="3" fontId="11" fillId="5" borderId="1" xfId="1" applyNumberFormat="1" applyFont="1" applyFill="1" applyBorder="1" applyAlignment="1">
      <alignment horizontal="center" vertical="top" shrinkToFit="1"/>
    </xf>
    <xf numFmtId="164" fontId="11" fillId="5" borderId="1" xfId="1" applyNumberFormat="1" applyFont="1" applyFill="1" applyBorder="1" applyAlignment="1">
      <alignment horizontal="right" vertical="top" shrinkToFit="1"/>
    </xf>
    <xf numFmtId="165" fontId="13" fillId="5" borderId="10" xfId="1" applyNumberFormat="1" applyFont="1" applyFill="1" applyBorder="1" applyAlignment="1">
      <alignment horizontal="right" vertical="top" shrinkToFit="1"/>
    </xf>
    <xf numFmtId="165" fontId="11" fillId="5" borderId="5" xfId="1" applyNumberFormat="1" applyFont="1" applyFill="1" applyBorder="1" applyAlignment="1">
      <alignment horizontal="left" vertical="center" shrinkToFit="1"/>
    </xf>
    <xf numFmtId="165" fontId="11" fillId="5" borderId="1" xfId="1" applyNumberFormat="1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right" vertical="center"/>
    </xf>
    <xf numFmtId="0" fontId="11" fillId="4" borderId="1" xfId="1" applyNumberFormat="1" applyFont="1" applyFill="1" applyBorder="1" applyAlignment="1">
      <alignment horizontal="right" vertical="center" readingOrder="1"/>
    </xf>
    <xf numFmtId="165" fontId="11" fillId="4" borderId="1" xfId="1" applyNumberFormat="1" applyFont="1" applyFill="1" applyBorder="1" applyAlignment="1">
      <alignment horizontal="right" vertical="top" wrapText="1"/>
    </xf>
    <xf numFmtId="164" fontId="11" fillId="5" borderId="10" xfId="1" applyNumberFormat="1" applyFont="1" applyFill="1" applyBorder="1" applyAlignment="1">
      <alignment horizontal="center" vertical="top" shrinkToFit="1"/>
    </xf>
    <xf numFmtId="4" fontId="11" fillId="5" borderId="10" xfId="1" applyNumberFormat="1" applyFont="1" applyFill="1" applyBorder="1" applyAlignment="1">
      <alignment horizontal="center" vertical="top" shrinkToFit="1"/>
    </xf>
    <xf numFmtId="4" fontId="11" fillId="3" borderId="10" xfId="1" applyNumberFormat="1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1" fillId="4" borderId="10" xfId="1" applyNumberFormat="1" applyFont="1" applyFill="1" applyBorder="1" applyAlignment="1">
      <alignment horizontal="center" vertical="top" shrinkToFit="1"/>
    </xf>
    <xf numFmtId="164" fontId="13" fillId="0" borderId="1" xfId="1" applyNumberFormat="1" applyFont="1" applyFill="1" applyBorder="1" applyAlignment="1">
      <alignment horizontal="right" vertical="top" shrinkToFi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1" fillId="4" borderId="1" xfId="1" applyNumberFormat="1" applyFont="1" applyFill="1" applyBorder="1" applyAlignment="1">
      <alignment horizontal="right" vertical="center" shrinkToFit="1"/>
    </xf>
    <xf numFmtId="3" fontId="11" fillId="4" borderId="1" xfId="0" applyNumberFormat="1" applyFont="1" applyFill="1" applyBorder="1" applyAlignment="1">
      <alignment horizontal="right" vertical="center" wrapText="1"/>
    </xf>
    <xf numFmtId="165" fontId="19" fillId="5" borderId="1" xfId="1" applyNumberFormat="1" applyFont="1" applyFill="1" applyBorder="1" applyAlignment="1">
      <alignment horizontal="right" vertical="center" shrinkToFit="1"/>
    </xf>
    <xf numFmtId="165" fontId="13" fillId="0" borderId="0" xfId="1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left" vertical="center" shrinkToFit="1"/>
    </xf>
    <xf numFmtId="165" fontId="11" fillId="5" borderId="10" xfId="1" applyNumberFormat="1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right" vertical="center" wrapText="1"/>
    </xf>
    <xf numFmtId="165" fontId="11" fillId="4" borderId="6" xfId="1" applyNumberFormat="1" applyFont="1" applyFill="1" applyBorder="1" applyAlignment="1">
      <alignment horizontal="right" vertical="center" shrinkToFit="1"/>
    </xf>
    <xf numFmtId="0" fontId="11" fillId="4" borderId="10" xfId="1" applyNumberFormat="1" applyFont="1" applyFill="1" applyBorder="1" applyAlignment="1">
      <alignment horizontal="right" vertical="top" shrinkToFit="1"/>
    </xf>
    <xf numFmtId="165" fontId="11" fillId="4" borderId="10" xfId="1" applyNumberFormat="1" applyFont="1" applyFill="1" applyBorder="1" applyAlignment="1">
      <alignment horizontal="right" vertical="top" shrinkToFit="1"/>
    </xf>
    <xf numFmtId="3" fontId="11" fillId="4" borderId="10" xfId="0" applyNumberFormat="1" applyFont="1" applyFill="1" applyBorder="1" applyAlignment="1">
      <alignment horizontal="right" vertical="top" wrapText="1"/>
    </xf>
    <xf numFmtId="164" fontId="11" fillId="4" borderId="10" xfId="1" applyNumberFormat="1" applyFont="1" applyFill="1" applyBorder="1" applyAlignment="1">
      <alignment horizontal="center" vertical="top" shrinkToFit="1"/>
    </xf>
    <xf numFmtId="0" fontId="11" fillId="3" borderId="1" xfId="1" applyNumberFormat="1" applyFont="1" applyFill="1" applyBorder="1" applyAlignment="1">
      <alignment horizontal="right" vertical="center" shrinkToFit="1"/>
    </xf>
    <xf numFmtId="3" fontId="11" fillId="3" borderId="1" xfId="1" applyNumberFormat="1" applyFont="1" applyFill="1" applyBorder="1" applyAlignment="1">
      <alignment horizontal="right" vertical="center" shrinkToFit="1"/>
    </xf>
    <xf numFmtId="0" fontId="14" fillId="3" borderId="0" xfId="0" applyNumberFormat="1" applyFont="1" applyFill="1" applyBorder="1" applyAlignment="1">
      <alignment horizontal="right" vertical="center"/>
    </xf>
    <xf numFmtId="0" fontId="11" fillId="3" borderId="6" xfId="1" applyNumberFormat="1" applyFont="1" applyFill="1" applyBorder="1" applyAlignment="1">
      <alignment horizontal="right" vertical="center" wrapText="1"/>
    </xf>
    <xf numFmtId="0" fontId="11" fillId="3" borderId="5" xfId="1" applyNumberFormat="1" applyFont="1" applyFill="1" applyBorder="1" applyAlignment="1">
      <alignment horizontal="right" vertical="center" wrapText="1"/>
    </xf>
    <xf numFmtId="0" fontId="11" fillId="3" borderId="1" xfId="1" applyNumberFormat="1" applyFont="1" applyFill="1" applyBorder="1" applyAlignment="1">
      <alignment horizontal="right" vertical="center" wrapText="1"/>
    </xf>
    <xf numFmtId="165" fontId="11" fillId="3" borderId="10" xfId="1" applyNumberFormat="1" applyFont="1" applyFill="1" applyBorder="1" applyAlignment="1">
      <alignment horizontal="right" vertical="top" wrapText="1"/>
    </xf>
    <xf numFmtId="0" fontId="11" fillId="4" borderId="10" xfId="0" applyFont="1" applyFill="1" applyBorder="1" applyAlignment="1">
      <alignment horizontal="right" vertical="center" wrapText="1"/>
    </xf>
    <xf numFmtId="164" fontId="11" fillId="3" borderId="10" xfId="1" applyNumberFormat="1" applyFont="1" applyFill="1" applyBorder="1" applyAlignment="1">
      <alignment horizontal="center" vertical="top" shrinkToFit="1"/>
    </xf>
    <xf numFmtId="0" fontId="23" fillId="0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0" fontId="19" fillId="4" borderId="1" xfId="1" applyNumberFormat="1" applyFont="1" applyFill="1" applyBorder="1" applyAlignment="1">
      <alignment horizontal="right" vertical="center" shrinkToFit="1"/>
    </xf>
    <xf numFmtId="165" fontId="19" fillId="3" borderId="1" xfId="1" applyNumberFormat="1" applyFont="1" applyFill="1" applyBorder="1" applyAlignment="1">
      <alignment horizontal="right" vertical="center" wrapText="1"/>
    </xf>
    <xf numFmtId="0" fontId="19" fillId="4" borderId="1" xfId="1" applyNumberFormat="1" applyFont="1" applyFill="1" applyBorder="1" applyAlignment="1">
      <alignment horizontal="right" vertical="top" shrinkToFit="1"/>
    </xf>
    <xf numFmtId="165" fontId="19" fillId="3" borderId="1" xfId="1" applyNumberFormat="1" applyFont="1" applyFill="1" applyBorder="1" applyAlignment="1">
      <alignment horizontal="right" vertical="top" wrapText="1"/>
    </xf>
    <xf numFmtId="165" fontId="19" fillId="5" borderId="1" xfId="1" applyNumberFormat="1" applyFont="1" applyFill="1" applyBorder="1" applyAlignment="1">
      <alignment horizontal="right" vertical="top" indent="2" shrinkToFit="1"/>
    </xf>
    <xf numFmtId="165" fontId="19" fillId="4" borderId="1" xfId="1" applyNumberFormat="1" applyFont="1" applyFill="1" applyBorder="1" applyAlignment="1">
      <alignment horizontal="right" vertical="center" shrinkToFit="1"/>
    </xf>
    <xf numFmtId="3" fontId="19" fillId="4" borderId="1" xfId="1" applyNumberFormat="1" applyFont="1" applyFill="1" applyBorder="1" applyAlignment="1">
      <alignment horizontal="right" vertical="center" shrinkToFit="1"/>
    </xf>
    <xf numFmtId="165" fontId="19" fillId="3" borderId="1" xfId="1" applyNumberFormat="1" applyFont="1" applyFill="1" applyBorder="1" applyAlignment="1">
      <alignment horizontal="right" vertical="center" shrinkToFit="1"/>
    </xf>
    <xf numFmtId="165" fontId="11" fillId="3" borderId="10" xfId="1" applyNumberFormat="1" applyFont="1" applyFill="1" applyBorder="1" applyAlignment="1">
      <alignment horizontal="right" vertical="center" shrinkToFit="1"/>
    </xf>
    <xf numFmtId="165" fontId="11" fillId="5" borderId="10" xfId="1" applyNumberFormat="1" applyFont="1" applyFill="1" applyBorder="1" applyAlignment="1">
      <alignment horizontal="right" vertical="center" shrinkToFit="1"/>
    </xf>
    <xf numFmtId="3" fontId="11" fillId="5" borderId="1" xfId="1" applyNumberFormat="1" applyFont="1" applyFill="1" applyBorder="1" applyAlignment="1">
      <alignment horizontal="right" vertical="center" shrinkToFit="1"/>
    </xf>
    <xf numFmtId="165" fontId="11" fillId="5" borderId="10" xfId="1" applyNumberFormat="1" applyFont="1" applyFill="1" applyBorder="1" applyAlignment="1">
      <alignment horizontal="right" vertical="top" shrinkToFit="1"/>
    </xf>
    <xf numFmtId="165" fontId="13" fillId="0" borderId="9" xfId="1" applyNumberFormat="1" applyFont="1" applyFill="1" applyBorder="1" applyAlignment="1">
      <alignment horizontal="right" vertical="top" indent="2" shrinkToFit="1"/>
    </xf>
    <xf numFmtId="165" fontId="13" fillId="0" borderId="4" xfId="1" applyNumberFormat="1" applyFont="1" applyFill="1" applyBorder="1" applyAlignment="1">
      <alignment horizontal="right" vertical="top" indent="2" shrinkToFit="1"/>
    </xf>
    <xf numFmtId="165" fontId="13" fillId="0" borderId="9" xfId="1" applyNumberFormat="1" applyFont="1" applyFill="1" applyBorder="1" applyAlignment="1">
      <alignment horizontal="center" vertical="center" shrinkToFit="1"/>
    </xf>
    <xf numFmtId="165" fontId="13" fillId="10" borderId="6" xfId="1" applyNumberFormat="1" applyFont="1" applyFill="1" applyBorder="1" applyAlignment="1">
      <alignment horizontal="right" vertical="center" wrapText="1"/>
    </xf>
    <xf numFmtId="165" fontId="13" fillId="10" borderId="6" xfId="1" applyNumberFormat="1" applyFont="1" applyFill="1" applyBorder="1" applyAlignment="1">
      <alignment horizontal="right" vertical="center" shrinkToFit="1"/>
    </xf>
    <xf numFmtId="165" fontId="13" fillId="10" borderId="10" xfId="1" applyNumberFormat="1" applyFont="1" applyFill="1" applyBorder="1" applyAlignment="1">
      <alignment vertical="top" wrapText="1"/>
    </xf>
    <xf numFmtId="165" fontId="13" fillId="10" borderId="6" xfId="1" applyNumberFormat="1" applyFont="1" applyFill="1" applyBorder="1" applyAlignment="1">
      <alignment horizontal="center" vertical="top" shrinkToFit="1"/>
    </xf>
    <xf numFmtId="165" fontId="13" fillId="10" borderId="6" xfId="1" applyNumberFormat="1" applyFont="1" applyFill="1" applyBorder="1" applyAlignment="1">
      <alignment horizontal="center" vertical="center" shrinkToFit="1"/>
    </xf>
    <xf numFmtId="165" fontId="11" fillId="5" borderId="2" xfId="1" applyNumberFormat="1" applyFont="1" applyFill="1" applyBorder="1" applyAlignment="1">
      <alignment horizontal="left" vertical="top" indent="2" shrinkToFit="1"/>
    </xf>
    <xf numFmtId="165" fontId="11" fillId="5" borderId="58" xfId="1" applyNumberFormat="1" applyFont="1" applyFill="1" applyBorder="1" applyAlignment="1">
      <alignment horizontal="left" vertical="top" indent="2" shrinkToFit="1"/>
    </xf>
    <xf numFmtId="0" fontId="11" fillId="5" borderId="58" xfId="1" applyNumberFormat="1" applyFont="1" applyFill="1" applyBorder="1" applyAlignment="1">
      <alignment horizontal="right" vertical="center" shrinkToFit="1"/>
    </xf>
    <xf numFmtId="165" fontId="11" fillId="5" borderId="2" xfId="1" applyNumberFormat="1" applyFont="1" applyFill="1" applyBorder="1" applyAlignment="1">
      <alignment horizontal="center" vertical="top" shrinkToFit="1"/>
    </xf>
    <xf numFmtId="165" fontId="11" fillId="5" borderId="2" xfId="1" applyNumberFormat="1" applyFont="1" applyFill="1" applyBorder="1" applyAlignment="1">
      <alignment horizontal="right" vertical="center" wrapText="1"/>
    </xf>
    <xf numFmtId="165" fontId="11" fillId="5" borderId="2" xfId="1" applyNumberFormat="1" applyFont="1" applyFill="1" applyBorder="1" applyAlignment="1">
      <alignment horizontal="right" vertical="center" indent="2" shrinkToFit="1"/>
    </xf>
    <xf numFmtId="165" fontId="11" fillId="5" borderId="2" xfId="1" applyNumberFormat="1" applyFont="1" applyFill="1" applyBorder="1" applyAlignment="1">
      <alignment horizontal="right" vertical="center" shrinkToFit="1"/>
    </xf>
    <xf numFmtId="165" fontId="11" fillId="5" borderId="2" xfId="1" applyNumberFormat="1" applyFont="1" applyFill="1" applyBorder="1" applyAlignment="1">
      <alignment horizontal="center" vertical="top" wrapText="1"/>
    </xf>
    <xf numFmtId="165" fontId="11" fillId="5" borderId="22" xfId="1" applyNumberFormat="1" applyFont="1" applyFill="1" applyBorder="1" applyAlignment="1">
      <alignment horizontal="center" vertical="top" wrapText="1"/>
    </xf>
    <xf numFmtId="165" fontId="11" fillId="5" borderId="7" xfId="1" applyNumberFormat="1" applyFont="1" applyFill="1" applyBorder="1" applyAlignment="1">
      <alignment horizontal="center" vertical="top" wrapText="1"/>
    </xf>
    <xf numFmtId="165" fontId="13" fillId="0" borderId="4" xfId="1" applyNumberFormat="1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165" fontId="13" fillId="10" borderId="5" xfId="1" applyNumberFormat="1" applyFont="1" applyFill="1" applyBorder="1" applyAlignment="1">
      <alignment horizontal="left" vertical="top" indent="2" shrinkToFit="1"/>
    </xf>
    <xf numFmtId="165" fontId="13" fillId="10" borderId="10" xfId="1" applyNumberFormat="1" applyFont="1" applyFill="1" applyBorder="1" applyAlignment="1">
      <alignment horizontal="left" vertical="top" indent="2" shrinkToFit="1"/>
    </xf>
    <xf numFmtId="0" fontId="13" fillId="10" borderId="10" xfId="1" applyNumberFormat="1" applyFont="1" applyFill="1" applyBorder="1" applyAlignment="1">
      <alignment horizontal="right" vertical="center" shrinkToFit="1"/>
    </xf>
    <xf numFmtId="165" fontId="13" fillId="10" borderId="10" xfId="1" applyNumberFormat="1" applyFont="1" applyFill="1" applyBorder="1" applyAlignment="1">
      <alignment horizontal="center" vertical="top" shrinkToFit="1"/>
    </xf>
    <xf numFmtId="165" fontId="13" fillId="10" borderId="10" xfId="1" applyNumberFormat="1" applyFont="1" applyFill="1" applyBorder="1" applyAlignment="1">
      <alignment horizontal="right" vertical="center" wrapText="1"/>
    </xf>
    <xf numFmtId="165" fontId="13" fillId="10" borderId="10" xfId="1" applyNumberFormat="1" applyFont="1" applyFill="1" applyBorder="1" applyAlignment="1">
      <alignment horizontal="right" vertical="center" indent="2" shrinkToFit="1"/>
    </xf>
    <xf numFmtId="165" fontId="13" fillId="10" borderId="10" xfId="1" applyNumberFormat="1" applyFont="1" applyFill="1" applyBorder="1" applyAlignment="1">
      <alignment horizontal="right" vertical="center" shrinkToFit="1"/>
    </xf>
    <xf numFmtId="165" fontId="13" fillId="10" borderId="10" xfId="1" applyNumberFormat="1" applyFont="1" applyFill="1" applyBorder="1" applyAlignment="1">
      <alignment horizontal="center" vertical="top" wrapText="1"/>
    </xf>
    <xf numFmtId="0" fontId="5" fillId="7" borderId="22" xfId="0" applyFont="1" applyFill="1" applyBorder="1" applyAlignment="1">
      <alignment vertical="center" wrapText="1"/>
    </xf>
    <xf numFmtId="165" fontId="11" fillId="5" borderId="22" xfId="1" applyNumberFormat="1" applyFont="1" applyFill="1" applyBorder="1" applyAlignment="1">
      <alignment horizontal="center" vertical="top" shrinkToFit="1"/>
    </xf>
    <xf numFmtId="165" fontId="11" fillId="5" borderId="22" xfId="1" applyNumberFormat="1" applyFont="1" applyFill="1" applyBorder="1" applyAlignment="1">
      <alignment horizontal="center" vertical="center" shrinkToFit="1"/>
    </xf>
    <xf numFmtId="165" fontId="13" fillId="0" borderId="4" xfId="1" applyNumberFormat="1" applyFont="1" applyFill="1" applyBorder="1" applyAlignment="1">
      <alignment shrinkToFit="1"/>
    </xf>
    <xf numFmtId="164" fontId="13" fillId="0" borderId="15" xfId="1" applyNumberFormat="1" applyFont="1" applyFill="1" applyBorder="1" applyAlignment="1">
      <alignment shrinkToFit="1"/>
    </xf>
    <xf numFmtId="165" fontId="13" fillId="0" borderId="30" xfId="1" applyNumberFormat="1" applyFont="1" applyFill="1" applyBorder="1" applyAlignment="1">
      <alignment horizontal="right" vertical="top" shrinkToFit="1"/>
    </xf>
    <xf numFmtId="165" fontId="13" fillId="10" borderId="10" xfId="1" applyNumberFormat="1" applyFont="1" applyFill="1" applyBorder="1" applyAlignment="1">
      <alignment horizontal="center" vertical="center" shrinkToFit="1"/>
    </xf>
    <xf numFmtId="165" fontId="13" fillId="10" borderId="1" xfId="1" applyNumberFormat="1" applyFont="1" applyFill="1" applyBorder="1" applyAlignment="1">
      <alignment horizontal="center" vertical="top" shrinkToFit="1"/>
    </xf>
    <xf numFmtId="165" fontId="13" fillId="10" borderId="5" xfId="1" applyNumberFormat="1" applyFont="1" applyFill="1" applyBorder="1" applyAlignment="1">
      <alignment horizontal="center" vertical="top" shrinkToFit="1"/>
    </xf>
    <xf numFmtId="0" fontId="26" fillId="2" borderId="5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top"/>
    </xf>
    <xf numFmtId="0" fontId="25" fillId="2" borderId="54" xfId="0" applyFont="1" applyFill="1" applyBorder="1" applyAlignment="1">
      <alignment horizontal="center" vertical="top"/>
    </xf>
    <xf numFmtId="0" fontId="25" fillId="2" borderId="55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22" fillId="0" borderId="48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top"/>
    </xf>
    <xf numFmtId="0" fontId="0" fillId="0" borderId="45" xfId="0" applyFill="1" applyBorder="1" applyAlignment="1">
      <alignment horizontal="center" vertical="top"/>
    </xf>
    <xf numFmtId="0" fontId="0" fillId="0" borderId="46" xfId="0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0" xfId="0" applyFont="1" applyFill="1" applyAlignment="1">
      <alignment horizontal="left" vertical="top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/>
    </xf>
    <xf numFmtId="0" fontId="28" fillId="0" borderId="5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top"/>
    </xf>
    <xf numFmtId="0" fontId="8" fillId="2" borderId="54" xfId="0" applyFont="1" applyFill="1" applyBorder="1" applyAlignment="1">
      <alignment horizontal="center" vertical="top"/>
    </xf>
    <xf numFmtId="0" fontId="8" fillId="2" borderId="55" xfId="0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5" fillId="2" borderId="41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6" fillId="7" borderId="24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top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165" fontId="11" fillId="5" borderId="61" xfId="1" applyNumberFormat="1" applyFont="1" applyFill="1" applyBorder="1" applyAlignment="1">
      <alignment horizontal="center" vertical="center" shrinkToFit="1"/>
    </xf>
    <xf numFmtId="165" fontId="11" fillId="5" borderId="36" xfId="1" applyNumberFormat="1" applyFont="1" applyFill="1" applyBorder="1" applyAlignment="1">
      <alignment horizontal="center" vertical="center" shrinkToFit="1"/>
    </xf>
    <xf numFmtId="165" fontId="11" fillId="4" borderId="56" xfId="1" applyNumberFormat="1" applyFont="1" applyFill="1" applyBorder="1" applyAlignment="1">
      <alignment horizontal="center" vertical="center" shrinkToFit="1"/>
    </xf>
    <xf numFmtId="165" fontId="11" fillId="4" borderId="57" xfId="1" applyNumberFormat="1" applyFont="1" applyFill="1" applyBorder="1" applyAlignment="1">
      <alignment horizontal="center" vertical="center" shrinkToFit="1"/>
    </xf>
    <xf numFmtId="165" fontId="11" fillId="3" borderId="59" xfId="1" applyNumberFormat="1" applyFont="1" applyFill="1" applyBorder="1" applyAlignment="1">
      <alignment horizontal="center" vertical="top" shrinkToFit="1"/>
    </xf>
    <xf numFmtId="165" fontId="11" fillId="3" borderId="60" xfId="1" applyNumberFormat="1" applyFont="1" applyFill="1" applyBorder="1" applyAlignment="1">
      <alignment horizontal="center" vertical="top" shrinkToFi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5" fillId="9" borderId="22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165" fontId="11" fillId="4" borderId="27" xfId="1" applyNumberFormat="1" applyFont="1" applyFill="1" applyBorder="1" applyAlignment="1">
      <alignment horizontal="center" vertical="center" shrinkToFit="1"/>
    </xf>
    <xf numFmtId="165" fontId="11" fillId="4" borderId="13" xfId="1" applyNumberFormat="1" applyFont="1" applyFill="1" applyBorder="1" applyAlignment="1">
      <alignment horizontal="center" vertical="center" shrinkToFit="1"/>
    </xf>
    <xf numFmtId="165" fontId="11" fillId="4" borderId="6" xfId="1" applyNumberFormat="1" applyFont="1" applyFill="1" applyBorder="1" applyAlignment="1">
      <alignment horizontal="center" vertical="center" shrinkToFit="1"/>
    </xf>
    <xf numFmtId="165" fontId="11" fillId="3" borderId="27" xfId="1" applyNumberFormat="1" applyFont="1" applyFill="1" applyBorder="1" applyAlignment="1">
      <alignment horizontal="right" vertical="center" shrinkToFit="1"/>
    </xf>
    <xf numFmtId="165" fontId="11" fillId="3" borderId="13" xfId="1" applyNumberFormat="1" applyFont="1" applyFill="1" applyBorder="1" applyAlignment="1">
      <alignment horizontal="right" vertical="center" shrinkToFit="1"/>
    </xf>
    <xf numFmtId="165" fontId="11" fillId="3" borderId="6" xfId="1" applyNumberFormat="1" applyFont="1" applyFill="1" applyBorder="1" applyAlignment="1">
      <alignment horizontal="right" vertical="center" shrinkToFi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79CD"/>
      <color rgb="FF2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57150</xdr:rowOff>
    </xdr:from>
    <xdr:to>
      <xdr:col>0</xdr:col>
      <xdr:colOff>1271228</xdr:colOff>
      <xdr:row>6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ABE6C9-0E10-8B80-C79B-00640DCB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19100"/>
          <a:ext cx="1242653" cy="819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1666874</xdr:colOff>
      <xdr:row>6</xdr:row>
      <xdr:rowOff>131327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2DE960-E564-DF9B-ADF0-268528D5C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666874" cy="1113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1</xdr:row>
      <xdr:rowOff>150813</xdr:rowOff>
    </xdr:from>
    <xdr:to>
      <xdr:col>0</xdr:col>
      <xdr:colOff>1873503</xdr:colOff>
      <xdr:row>8</xdr:row>
      <xdr:rowOff>7937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0C33F7-224D-F263-E6DD-FBBE88362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" y="325438"/>
          <a:ext cx="1849691" cy="11509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49025</xdr:colOff>
      <xdr:row>1</xdr:row>
      <xdr:rowOff>70036</xdr:rowOff>
    </xdr:from>
    <xdr:to>
      <xdr:col>0</xdr:col>
      <xdr:colOff>2003051</xdr:colOff>
      <xdr:row>8</xdr:row>
      <xdr:rowOff>48881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33ECB-BBE0-C5E5-10A0-A2D870EC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25" y="238124"/>
          <a:ext cx="1954026" cy="1267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17318</xdr:rowOff>
    </xdr:from>
    <xdr:to>
      <xdr:col>0</xdr:col>
      <xdr:colOff>1535223</xdr:colOff>
      <xdr:row>8</xdr:row>
      <xdr:rowOff>34638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2AE9B6-F75B-D28E-34F2-0ECC9FB3C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5023"/>
          <a:ext cx="1535223" cy="1099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7" zoomScale="68" zoomScaleNormal="68" zoomScaleSheetLayoutView="100" workbookViewId="0">
      <selection activeCell="B2" sqref="A2:P41"/>
    </sheetView>
  </sheetViews>
  <sheetFormatPr baseColWidth="10" defaultColWidth="9.33203125" defaultRowHeight="12.75" x14ac:dyDescent="0.2"/>
  <cols>
    <col min="1" max="1" width="22.83203125" customWidth="1"/>
    <col min="2" max="2" width="26.6640625" customWidth="1"/>
    <col min="3" max="5" width="7.5" customWidth="1"/>
    <col min="6" max="6" width="8.33203125" customWidth="1"/>
    <col min="7" max="7" width="10.33203125" customWidth="1"/>
    <col min="8" max="8" width="5.83203125" customWidth="1"/>
    <col min="9" max="10" width="5" customWidth="1"/>
    <col min="11" max="11" width="4.83203125" customWidth="1"/>
    <col min="12" max="12" width="5.5" customWidth="1"/>
    <col min="13" max="15" width="5.33203125" customWidth="1"/>
    <col min="16" max="16" width="8.83203125" customWidth="1"/>
  </cols>
  <sheetData>
    <row r="1" spans="1:18" ht="13.5" thickBot="1" x14ac:dyDescent="0.25"/>
    <row r="2" spans="1:18" ht="15" x14ac:dyDescent="0.2">
      <c r="A2" s="236"/>
      <c r="B2" s="252" t="s">
        <v>198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163"/>
      <c r="R2" s="163"/>
    </row>
    <row r="3" spans="1:18" ht="15" x14ac:dyDescent="0.2">
      <c r="A3" s="237"/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163"/>
      <c r="R3" s="163"/>
    </row>
    <row r="4" spans="1:18" ht="12.75" customHeight="1" x14ac:dyDescent="0.2">
      <c r="A4" s="237"/>
      <c r="B4" s="215" t="s">
        <v>191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64"/>
      <c r="R4" s="164"/>
    </row>
    <row r="5" spans="1:18" ht="17.25" customHeight="1" thickBot="1" x14ac:dyDescent="0.25">
      <c r="A5" s="237"/>
      <c r="B5" s="218" t="s">
        <v>192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  <c r="Q5" s="164"/>
      <c r="R5" s="164"/>
    </row>
    <row r="6" spans="1:18" ht="12.75" customHeight="1" x14ac:dyDescent="0.2">
      <c r="A6" s="237"/>
      <c r="B6" s="221" t="s">
        <v>193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</row>
    <row r="7" spans="1:18" ht="14.25" customHeight="1" x14ac:dyDescent="0.2">
      <c r="A7" s="23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</row>
    <row r="8" spans="1:18" ht="15" customHeight="1" x14ac:dyDescent="0.2">
      <c r="A8" s="237"/>
      <c r="B8" s="223" t="s">
        <v>196</v>
      </c>
      <c r="C8" s="224"/>
      <c r="D8" s="224"/>
      <c r="E8" s="224"/>
      <c r="F8" s="224"/>
      <c r="G8" s="224"/>
      <c r="H8" s="224"/>
      <c r="I8" s="224"/>
      <c r="J8" s="225" t="s">
        <v>194</v>
      </c>
      <c r="K8" s="226"/>
      <c r="L8" s="226"/>
      <c r="M8" s="226"/>
      <c r="N8" s="226"/>
      <c r="O8" s="226"/>
      <c r="P8" s="227"/>
    </row>
    <row r="9" spans="1:18" ht="15.75" customHeight="1" thickBot="1" x14ac:dyDescent="0.25">
      <c r="A9" s="238"/>
      <c r="B9" s="230" t="s">
        <v>197</v>
      </c>
      <c r="C9" s="231"/>
      <c r="D9" s="231"/>
      <c r="E9" s="231"/>
      <c r="F9" s="231"/>
      <c r="G9" s="231"/>
      <c r="H9" s="231"/>
      <c r="I9" s="231"/>
      <c r="J9" s="239" t="s">
        <v>195</v>
      </c>
      <c r="K9" s="240"/>
      <c r="L9" s="240"/>
      <c r="M9" s="240"/>
      <c r="N9" s="240"/>
      <c r="O9" s="240"/>
      <c r="P9" s="241"/>
    </row>
    <row r="10" spans="1:18" x14ac:dyDescent="0.2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8" ht="12" customHeight="1" x14ac:dyDescent="0.2">
      <c r="A11" s="272" t="s">
        <v>0</v>
      </c>
      <c r="B11" s="245"/>
      <c r="C11" s="245"/>
      <c r="D11" s="245"/>
      <c r="E11" s="245"/>
      <c r="F11" s="245"/>
      <c r="G11" s="245"/>
      <c r="H11" s="245"/>
      <c r="I11" s="246"/>
      <c r="J11" s="246"/>
      <c r="K11" s="246"/>
      <c r="L11" s="246"/>
      <c r="M11" s="246"/>
      <c r="N11" s="246"/>
      <c r="O11" s="246"/>
      <c r="P11" s="246"/>
    </row>
    <row r="12" spans="1:18" ht="12" customHeight="1" x14ac:dyDescent="0.2">
      <c r="A12" s="263" t="s">
        <v>75</v>
      </c>
      <c r="B12" s="263" t="s">
        <v>68</v>
      </c>
      <c r="C12" s="247" t="s">
        <v>21</v>
      </c>
      <c r="D12" s="248"/>
      <c r="E12" s="248"/>
      <c r="F12" s="249"/>
      <c r="G12" s="232" t="s">
        <v>22</v>
      </c>
      <c r="H12" s="250" t="s">
        <v>23</v>
      </c>
      <c r="I12" s="250"/>
      <c r="J12" s="250"/>
      <c r="K12" s="250"/>
      <c r="L12" s="250"/>
      <c r="M12" s="250"/>
      <c r="N12" s="250"/>
      <c r="O12" s="250"/>
      <c r="P12" s="250"/>
    </row>
    <row r="13" spans="1:18" ht="18" customHeight="1" x14ac:dyDescent="0.2">
      <c r="A13" s="264"/>
      <c r="B13" s="264"/>
      <c r="C13" s="266" t="s">
        <v>185</v>
      </c>
      <c r="D13" s="266" t="s">
        <v>186</v>
      </c>
      <c r="E13" s="266" t="s">
        <v>190</v>
      </c>
      <c r="F13" s="270" t="s">
        <v>24</v>
      </c>
      <c r="G13" s="233"/>
      <c r="H13" s="251" t="s">
        <v>185</v>
      </c>
      <c r="I13" s="251"/>
      <c r="J13" s="251" t="s">
        <v>186</v>
      </c>
      <c r="K13" s="251"/>
      <c r="L13" s="251" t="s">
        <v>187</v>
      </c>
      <c r="M13" s="251"/>
      <c r="N13" s="242" t="s">
        <v>202</v>
      </c>
      <c r="O13" s="242" t="s">
        <v>203</v>
      </c>
      <c r="P13" s="228" t="s">
        <v>24</v>
      </c>
    </row>
    <row r="14" spans="1:18" ht="9" customHeight="1" x14ac:dyDescent="0.2">
      <c r="A14" s="265"/>
      <c r="B14" s="265"/>
      <c r="C14" s="267"/>
      <c r="D14" s="267"/>
      <c r="E14" s="267"/>
      <c r="F14" s="271"/>
      <c r="G14" s="234"/>
      <c r="H14" s="138" t="s">
        <v>181</v>
      </c>
      <c r="I14" s="138" t="s">
        <v>182</v>
      </c>
      <c r="J14" s="138" t="s">
        <v>181</v>
      </c>
      <c r="K14" s="138" t="s">
        <v>182</v>
      </c>
      <c r="L14" s="138" t="s">
        <v>181</v>
      </c>
      <c r="M14" s="138" t="s">
        <v>182</v>
      </c>
      <c r="N14" s="243"/>
      <c r="O14" s="243"/>
      <c r="P14" s="229"/>
    </row>
    <row r="15" spans="1:18" ht="9" customHeight="1" x14ac:dyDescent="0.2">
      <c r="A15" s="9" t="s">
        <v>76</v>
      </c>
      <c r="B15" s="10" t="s">
        <v>69</v>
      </c>
      <c r="C15" s="112">
        <v>1065</v>
      </c>
      <c r="D15" s="116">
        <v>360</v>
      </c>
      <c r="E15" s="127">
        <f>200+60+425</f>
        <v>685</v>
      </c>
      <c r="F15" s="21">
        <f>SUM(C15:E15)</f>
        <v>2110</v>
      </c>
      <c r="G15" s="11" t="s">
        <v>13</v>
      </c>
      <c r="H15" s="64">
        <v>362</v>
      </c>
      <c r="I15" s="64">
        <v>45</v>
      </c>
      <c r="J15" s="58">
        <v>175</v>
      </c>
      <c r="K15" s="58">
        <v>5</v>
      </c>
      <c r="L15" s="75">
        <v>325</v>
      </c>
      <c r="M15" s="75">
        <v>15</v>
      </c>
      <c r="N15" s="180">
        <f>SUM(H15,J15,L15)</f>
        <v>862</v>
      </c>
      <c r="O15" s="180">
        <f>SUM(I15,K15,M15)</f>
        <v>65</v>
      </c>
      <c r="P15" s="41">
        <f>SUM(H15:M15)</f>
        <v>927</v>
      </c>
    </row>
    <row r="16" spans="1:18" ht="9" customHeight="1" x14ac:dyDescent="0.2">
      <c r="A16" s="9" t="s">
        <v>77</v>
      </c>
      <c r="B16" s="10" t="s">
        <v>78</v>
      </c>
      <c r="C16" s="113">
        <v>614</v>
      </c>
      <c r="D16" s="116">
        <v>628</v>
      </c>
      <c r="E16" s="127">
        <f>395+161</f>
        <v>556</v>
      </c>
      <c r="F16" s="21">
        <f>SUM(C16:E16)</f>
        <v>1798</v>
      </c>
      <c r="G16" s="11" t="s">
        <v>13</v>
      </c>
      <c r="H16" s="66">
        <v>235</v>
      </c>
      <c r="I16" s="67">
        <v>11</v>
      </c>
      <c r="J16" s="60">
        <v>230</v>
      </c>
      <c r="K16" s="60">
        <v>10</v>
      </c>
      <c r="L16" s="77">
        <f>190+78</f>
        <v>268</v>
      </c>
      <c r="M16" s="77">
        <f>8+3</f>
        <v>11</v>
      </c>
      <c r="N16" s="181">
        <f t="shared" ref="N16:N19" si="0">SUM(H16,J16,L16)</f>
        <v>733</v>
      </c>
      <c r="O16" s="181">
        <f t="shared" ref="O16:O19" si="1">SUM(I16,K16,M16)</f>
        <v>32</v>
      </c>
      <c r="P16" s="41">
        <f>SUM(H16:M16)</f>
        <v>765</v>
      </c>
    </row>
    <row r="17" spans="1:16" ht="9" customHeight="1" x14ac:dyDescent="0.2">
      <c r="A17" s="9" t="s">
        <v>79</v>
      </c>
      <c r="B17" s="10" t="s">
        <v>80</v>
      </c>
      <c r="C17" s="113">
        <v>0</v>
      </c>
      <c r="D17" s="116">
        <v>0</v>
      </c>
      <c r="E17" s="127">
        <v>210</v>
      </c>
      <c r="F17" s="21">
        <f>SUM(C17:E17)</f>
        <v>210</v>
      </c>
      <c r="G17" s="11" t="s">
        <v>13</v>
      </c>
      <c r="H17" s="67">
        <v>0</v>
      </c>
      <c r="I17" s="67">
        <v>0</v>
      </c>
      <c r="J17" s="60">
        <v>0</v>
      </c>
      <c r="K17" s="60">
        <v>0</v>
      </c>
      <c r="L17" s="77">
        <v>217</v>
      </c>
      <c r="M17" s="77">
        <v>0</v>
      </c>
      <c r="N17" s="181">
        <f t="shared" si="0"/>
        <v>217</v>
      </c>
      <c r="O17" s="181">
        <f t="shared" si="1"/>
        <v>0</v>
      </c>
      <c r="P17" s="41">
        <f>SUM(H17:M17)</f>
        <v>217</v>
      </c>
    </row>
    <row r="18" spans="1:16" ht="9" customHeight="1" x14ac:dyDescent="0.2">
      <c r="A18" s="9" t="s">
        <v>18</v>
      </c>
      <c r="B18" s="10" t="s">
        <v>151</v>
      </c>
      <c r="C18" s="113">
        <v>136380</v>
      </c>
      <c r="D18" s="116">
        <v>138625</v>
      </c>
      <c r="E18" s="127">
        <v>161899</v>
      </c>
      <c r="F18" s="21">
        <f>SUM(C18:E18)</f>
        <v>436904</v>
      </c>
      <c r="G18" s="11" t="s">
        <v>13</v>
      </c>
      <c r="H18" s="67">
        <v>61</v>
      </c>
      <c r="I18" s="67">
        <v>8</v>
      </c>
      <c r="J18" s="60">
        <v>60</v>
      </c>
      <c r="K18" s="60">
        <v>9</v>
      </c>
      <c r="L18" s="77">
        <v>81</v>
      </c>
      <c r="M18" s="77">
        <v>0</v>
      </c>
      <c r="N18" s="181">
        <f t="shared" si="0"/>
        <v>202</v>
      </c>
      <c r="O18" s="181">
        <f t="shared" si="1"/>
        <v>17</v>
      </c>
      <c r="P18" s="41">
        <f>SUM(H18:M18)</f>
        <v>219</v>
      </c>
    </row>
    <row r="19" spans="1:16" ht="12.75" customHeight="1" x14ac:dyDescent="0.2">
      <c r="A19" s="9" t="s">
        <v>18</v>
      </c>
      <c r="B19" s="9" t="s">
        <v>168</v>
      </c>
      <c r="C19" s="113">
        <v>225100</v>
      </c>
      <c r="D19" s="116">
        <v>224560</v>
      </c>
      <c r="E19" s="127">
        <v>203600</v>
      </c>
      <c r="F19" s="21">
        <f>+C19+D19+E19</f>
        <v>653260</v>
      </c>
      <c r="G19" s="11" t="s">
        <v>13</v>
      </c>
      <c r="H19" s="67">
        <v>113</v>
      </c>
      <c r="I19" s="67">
        <v>0</v>
      </c>
      <c r="J19" s="60">
        <v>110</v>
      </c>
      <c r="K19" s="60">
        <v>2</v>
      </c>
      <c r="L19" s="77">
        <v>90</v>
      </c>
      <c r="M19" s="77">
        <v>12</v>
      </c>
      <c r="N19" s="181">
        <f t="shared" si="0"/>
        <v>313</v>
      </c>
      <c r="O19" s="181">
        <f t="shared" si="1"/>
        <v>14</v>
      </c>
      <c r="P19" s="41">
        <f>SUM(H19:M19)</f>
        <v>327</v>
      </c>
    </row>
    <row r="20" spans="1:16" ht="12" customHeight="1" x14ac:dyDescent="0.2">
      <c r="A20" s="244" t="s">
        <v>81</v>
      </c>
      <c r="B20" s="245"/>
      <c r="C20" s="245"/>
      <c r="D20" s="245"/>
      <c r="E20" s="245"/>
      <c r="F20" s="245"/>
      <c r="G20" s="245"/>
      <c r="H20" s="245"/>
      <c r="I20" s="246"/>
      <c r="J20" s="246"/>
      <c r="K20" s="246"/>
      <c r="L20" s="246"/>
      <c r="M20" s="246"/>
      <c r="N20" s="246"/>
      <c r="O20" s="246"/>
      <c r="P20" s="246"/>
    </row>
    <row r="21" spans="1:16" ht="12" customHeight="1" x14ac:dyDescent="0.2">
      <c r="A21" s="263" t="s">
        <v>75</v>
      </c>
      <c r="B21" s="263" t="s">
        <v>68</v>
      </c>
      <c r="C21" s="247" t="s">
        <v>21</v>
      </c>
      <c r="D21" s="248"/>
      <c r="E21" s="248"/>
      <c r="F21" s="249"/>
      <c r="G21" s="232" t="s">
        <v>22</v>
      </c>
      <c r="H21" s="250" t="s">
        <v>23</v>
      </c>
      <c r="I21" s="250"/>
      <c r="J21" s="250"/>
      <c r="K21" s="250"/>
      <c r="L21" s="250"/>
      <c r="M21" s="250"/>
      <c r="N21" s="250"/>
      <c r="O21" s="250"/>
      <c r="P21" s="250"/>
    </row>
    <row r="22" spans="1:16" ht="18" customHeight="1" x14ac:dyDescent="0.2">
      <c r="A22" s="264"/>
      <c r="B22" s="264"/>
      <c r="C22" s="266" t="s">
        <v>185</v>
      </c>
      <c r="D22" s="266" t="s">
        <v>186</v>
      </c>
      <c r="E22" s="266" t="s">
        <v>190</v>
      </c>
      <c r="F22" s="270" t="s">
        <v>24</v>
      </c>
      <c r="G22" s="233"/>
      <c r="H22" s="251" t="s">
        <v>185</v>
      </c>
      <c r="I22" s="251"/>
      <c r="J22" s="251" t="s">
        <v>186</v>
      </c>
      <c r="K22" s="251"/>
      <c r="L22" s="251" t="s">
        <v>187</v>
      </c>
      <c r="M22" s="251"/>
      <c r="N22" s="242" t="s">
        <v>202</v>
      </c>
      <c r="O22" s="242" t="s">
        <v>203</v>
      </c>
      <c r="P22" s="228" t="s">
        <v>24</v>
      </c>
    </row>
    <row r="23" spans="1:16" ht="9" customHeight="1" x14ac:dyDescent="0.2">
      <c r="A23" s="265"/>
      <c r="B23" s="265"/>
      <c r="C23" s="267"/>
      <c r="D23" s="267"/>
      <c r="E23" s="267"/>
      <c r="F23" s="271"/>
      <c r="G23" s="234"/>
      <c r="H23" s="138" t="s">
        <v>181</v>
      </c>
      <c r="I23" s="138" t="s">
        <v>182</v>
      </c>
      <c r="J23" s="138" t="s">
        <v>181</v>
      </c>
      <c r="K23" s="138" t="s">
        <v>182</v>
      </c>
      <c r="L23" s="138" t="s">
        <v>181</v>
      </c>
      <c r="M23" s="138" t="s">
        <v>182</v>
      </c>
      <c r="N23" s="243"/>
      <c r="O23" s="243"/>
      <c r="P23" s="229"/>
    </row>
    <row r="24" spans="1:16" ht="9" customHeight="1" x14ac:dyDescent="0.2">
      <c r="A24" s="9" t="s">
        <v>133</v>
      </c>
      <c r="B24" s="10" t="s">
        <v>12</v>
      </c>
      <c r="C24" s="73">
        <v>22168</v>
      </c>
      <c r="D24" s="117">
        <v>75842</v>
      </c>
      <c r="E24" s="96">
        <v>54317</v>
      </c>
      <c r="F24" s="21">
        <f>+C24+D24+E24</f>
        <v>152327</v>
      </c>
      <c r="G24" s="20" t="s">
        <v>13</v>
      </c>
      <c r="H24" s="69">
        <v>0</v>
      </c>
      <c r="I24" s="69">
        <v>0</v>
      </c>
      <c r="J24" s="61">
        <v>0</v>
      </c>
      <c r="K24" s="61">
        <v>0</v>
      </c>
      <c r="L24" s="78"/>
      <c r="M24" s="78"/>
      <c r="N24" s="182">
        <f t="shared" ref="N24:N28" si="2">SUM(H24,J24,L24)</f>
        <v>0</v>
      </c>
      <c r="O24" s="182">
        <f t="shared" ref="O24:O28" si="3">SUM(I24,K24,M24)</f>
        <v>0</v>
      </c>
      <c r="P24" s="179">
        <f>SUM(H24:M24)</f>
        <v>0</v>
      </c>
    </row>
    <row r="25" spans="1:16" ht="9" customHeight="1" x14ac:dyDescent="0.2">
      <c r="A25" s="9" t="s">
        <v>134</v>
      </c>
      <c r="B25" s="10" t="s">
        <v>12</v>
      </c>
      <c r="C25" s="73">
        <v>23711</v>
      </c>
      <c r="D25" s="117">
        <v>19689</v>
      </c>
      <c r="E25" s="96">
        <v>59676</v>
      </c>
      <c r="F25" s="21">
        <f>SUM(C25:E25)</f>
        <v>103076</v>
      </c>
      <c r="G25" s="20" t="s">
        <v>13</v>
      </c>
      <c r="H25" s="69">
        <v>419</v>
      </c>
      <c r="I25" s="69">
        <v>190</v>
      </c>
      <c r="J25" s="61">
        <v>324</v>
      </c>
      <c r="K25" s="61">
        <v>113</v>
      </c>
      <c r="L25" s="78">
        <v>485</v>
      </c>
      <c r="M25" s="78">
        <v>110</v>
      </c>
      <c r="N25" s="182">
        <f t="shared" si="2"/>
        <v>1228</v>
      </c>
      <c r="O25" s="182">
        <f t="shared" si="3"/>
        <v>413</v>
      </c>
      <c r="P25" s="179">
        <f>SUM(H25:M25)</f>
        <v>1641</v>
      </c>
    </row>
    <row r="26" spans="1:16" ht="9" customHeight="1" x14ac:dyDescent="0.2">
      <c r="A26" s="9" t="s">
        <v>72</v>
      </c>
      <c r="B26" s="10" t="s">
        <v>73</v>
      </c>
      <c r="C26" s="73">
        <v>1716</v>
      </c>
      <c r="D26" s="117">
        <v>1470</v>
      </c>
      <c r="E26" s="96">
        <v>5251</v>
      </c>
      <c r="F26" s="21">
        <f>SUM(C26:E26)</f>
        <v>8437</v>
      </c>
      <c r="G26" s="20" t="s">
        <v>13</v>
      </c>
      <c r="H26" s="69">
        <v>0</v>
      </c>
      <c r="I26" s="69">
        <v>0</v>
      </c>
      <c r="J26" s="61">
        <v>0</v>
      </c>
      <c r="K26" s="61">
        <v>0</v>
      </c>
      <c r="L26" s="78">
        <v>0</v>
      </c>
      <c r="M26" s="78">
        <v>0</v>
      </c>
      <c r="N26" s="182">
        <f t="shared" si="2"/>
        <v>0</v>
      </c>
      <c r="O26" s="182">
        <f t="shared" si="3"/>
        <v>0</v>
      </c>
      <c r="P26" s="179">
        <f>SUM(H26:M26)</f>
        <v>0</v>
      </c>
    </row>
    <row r="27" spans="1:16" ht="9" customHeight="1" x14ac:dyDescent="0.2">
      <c r="A27" s="9" t="s">
        <v>51</v>
      </c>
      <c r="B27" s="10" t="s">
        <v>12</v>
      </c>
      <c r="C27" s="73">
        <v>1</v>
      </c>
      <c r="D27" s="90">
        <v>2</v>
      </c>
      <c r="E27" s="96">
        <v>3</v>
      </c>
      <c r="F27" s="21">
        <f>SUM(C27:E27)</f>
        <v>6</v>
      </c>
      <c r="G27" s="20" t="s">
        <v>176</v>
      </c>
      <c r="H27" s="69">
        <v>17</v>
      </c>
      <c r="I27" s="70">
        <v>5</v>
      </c>
      <c r="J27" s="61">
        <v>96</v>
      </c>
      <c r="K27" s="61">
        <v>85</v>
      </c>
      <c r="L27" s="78">
        <v>52</v>
      </c>
      <c r="M27" s="78">
        <v>7</v>
      </c>
      <c r="N27" s="182">
        <f t="shared" si="2"/>
        <v>165</v>
      </c>
      <c r="O27" s="182">
        <f t="shared" si="3"/>
        <v>97</v>
      </c>
      <c r="P27" s="179">
        <f>SUM(H27:M27)</f>
        <v>262</v>
      </c>
    </row>
    <row r="28" spans="1:16" ht="9" customHeight="1" x14ac:dyDescent="0.2">
      <c r="A28" s="9" t="s">
        <v>3</v>
      </c>
      <c r="B28" s="10" t="s">
        <v>12</v>
      </c>
      <c r="C28" s="73">
        <v>40</v>
      </c>
      <c r="D28" s="90">
        <v>70</v>
      </c>
      <c r="E28" s="96">
        <v>84</v>
      </c>
      <c r="F28" s="21">
        <f>SUM(C28:E28)</f>
        <v>194</v>
      </c>
      <c r="G28" s="10" t="s">
        <v>13</v>
      </c>
      <c r="H28" s="69">
        <v>33</v>
      </c>
      <c r="I28" s="71">
        <v>7</v>
      </c>
      <c r="J28" s="61">
        <v>47</v>
      </c>
      <c r="K28" s="61">
        <v>23</v>
      </c>
      <c r="L28" s="78">
        <v>65</v>
      </c>
      <c r="M28" s="78">
        <v>19</v>
      </c>
      <c r="N28" s="182">
        <f t="shared" si="2"/>
        <v>145</v>
      </c>
      <c r="O28" s="182">
        <f t="shared" si="3"/>
        <v>49</v>
      </c>
      <c r="P28" s="179">
        <f>SUM(H28:M28)</f>
        <v>194</v>
      </c>
    </row>
    <row r="29" spans="1:16" ht="12" customHeight="1" x14ac:dyDescent="0.2">
      <c r="A29" s="244" t="s">
        <v>84</v>
      </c>
      <c r="B29" s="245"/>
      <c r="C29" s="245"/>
      <c r="D29" s="245"/>
      <c r="E29" s="245"/>
      <c r="F29" s="245"/>
      <c r="G29" s="245"/>
      <c r="H29" s="245"/>
      <c r="I29" s="246"/>
      <c r="J29" s="246"/>
      <c r="K29" s="246"/>
      <c r="L29" s="246"/>
      <c r="M29" s="246"/>
      <c r="N29" s="246"/>
      <c r="O29" s="246"/>
      <c r="P29" s="246"/>
    </row>
    <row r="30" spans="1:16" ht="11.25" customHeight="1" x14ac:dyDescent="0.2">
      <c r="A30" s="263" t="s">
        <v>75</v>
      </c>
      <c r="B30" s="263" t="s">
        <v>68</v>
      </c>
      <c r="C30" s="247" t="s">
        <v>21</v>
      </c>
      <c r="D30" s="248"/>
      <c r="E30" s="248"/>
      <c r="F30" s="249"/>
      <c r="G30" s="260" t="s">
        <v>22</v>
      </c>
      <c r="H30" s="250" t="s">
        <v>23</v>
      </c>
      <c r="I30" s="250"/>
      <c r="J30" s="250"/>
      <c r="K30" s="250"/>
      <c r="L30" s="250"/>
      <c r="M30" s="250"/>
      <c r="N30" s="250"/>
      <c r="O30" s="250"/>
      <c r="P30" s="250"/>
    </row>
    <row r="31" spans="1:16" ht="18.75" customHeight="1" x14ac:dyDescent="0.2">
      <c r="A31" s="264"/>
      <c r="B31" s="264"/>
      <c r="C31" s="266" t="s">
        <v>185</v>
      </c>
      <c r="D31" s="266" t="s">
        <v>186</v>
      </c>
      <c r="E31" s="266" t="s">
        <v>190</v>
      </c>
      <c r="F31" s="270" t="s">
        <v>24</v>
      </c>
      <c r="G31" s="261"/>
      <c r="H31" s="251" t="s">
        <v>185</v>
      </c>
      <c r="I31" s="251"/>
      <c r="J31" s="251" t="s">
        <v>186</v>
      </c>
      <c r="K31" s="251"/>
      <c r="L31" s="251" t="s">
        <v>187</v>
      </c>
      <c r="M31" s="251"/>
      <c r="N31" s="242" t="s">
        <v>202</v>
      </c>
      <c r="O31" s="242" t="s">
        <v>203</v>
      </c>
      <c r="P31" s="228" t="s">
        <v>24</v>
      </c>
    </row>
    <row r="32" spans="1:16" ht="9" customHeight="1" x14ac:dyDescent="0.2">
      <c r="A32" s="265"/>
      <c r="B32" s="265"/>
      <c r="C32" s="267"/>
      <c r="D32" s="267"/>
      <c r="E32" s="267"/>
      <c r="F32" s="271"/>
      <c r="G32" s="262"/>
      <c r="H32" s="138" t="s">
        <v>181</v>
      </c>
      <c r="I32" s="138" t="s">
        <v>182</v>
      </c>
      <c r="J32" s="138" t="s">
        <v>181</v>
      </c>
      <c r="K32" s="138" t="s">
        <v>182</v>
      </c>
      <c r="L32" s="138" t="s">
        <v>181</v>
      </c>
      <c r="M32" s="138" t="s">
        <v>182</v>
      </c>
      <c r="N32" s="243"/>
      <c r="O32" s="243"/>
      <c r="P32" s="229"/>
    </row>
    <row r="33" spans="1:16" ht="9" customHeight="1" x14ac:dyDescent="0.2">
      <c r="A33" s="12" t="s">
        <v>82</v>
      </c>
      <c r="B33" s="10" t="s">
        <v>12</v>
      </c>
      <c r="C33" s="73">
        <v>0</v>
      </c>
      <c r="D33" s="118">
        <v>90815</v>
      </c>
      <c r="E33" s="96">
        <v>99635</v>
      </c>
      <c r="F33" s="21">
        <f>SUM(C33:E33)</f>
        <v>190450</v>
      </c>
      <c r="G33" s="11" t="s">
        <v>13</v>
      </c>
      <c r="H33" s="73">
        <v>0</v>
      </c>
      <c r="I33" s="73">
        <v>0</v>
      </c>
      <c r="J33" s="62">
        <v>74</v>
      </c>
      <c r="K33" s="62">
        <v>9</v>
      </c>
      <c r="L33" s="79">
        <v>113</v>
      </c>
      <c r="M33" s="79">
        <v>15</v>
      </c>
      <c r="N33" s="183">
        <f t="shared" ref="N33:N36" si="4">SUM(H33,J33,L33)</f>
        <v>187</v>
      </c>
      <c r="O33" s="183">
        <f t="shared" ref="O33:O36" si="5">SUM(I33,K33,M33)</f>
        <v>24</v>
      </c>
      <c r="P33" s="41">
        <f>SUM(H33:M33)</f>
        <v>211</v>
      </c>
    </row>
    <row r="34" spans="1:16" ht="9" customHeight="1" x14ac:dyDescent="0.2">
      <c r="A34" s="12" t="s">
        <v>83</v>
      </c>
      <c r="B34" s="10" t="s">
        <v>12</v>
      </c>
      <c r="C34" s="73">
        <v>29630</v>
      </c>
      <c r="D34" s="118">
        <f>83115+7700</f>
        <v>90815</v>
      </c>
      <c r="E34" s="96">
        <v>99635</v>
      </c>
      <c r="F34" s="21">
        <f>SUM(C34:E34)</f>
        <v>220080</v>
      </c>
      <c r="G34" s="11" t="s">
        <v>13</v>
      </c>
      <c r="H34" s="73">
        <v>51</v>
      </c>
      <c r="I34" s="73">
        <v>9</v>
      </c>
      <c r="J34" s="62">
        <f>70+4</f>
        <v>74</v>
      </c>
      <c r="K34" s="62">
        <f>9+0</f>
        <v>9</v>
      </c>
      <c r="L34" s="79">
        <v>113</v>
      </c>
      <c r="M34" s="79">
        <v>15</v>
      </c>
      <c r="N34" s="183">
        <f t="shared" si="4"/>
        <v>238</v>
      </c>
      <c r="O34" s="183">
        <f t="shared" si="5"/>
        <v>33</v>
      </c>
      <c r="P34" s="41">
        <f>SUM(H34:M34)</f>
        <v>271</v>
      </c>
    </row>
    <row r="35" spans="1:16" ht="9.6" customHeight="1" x14ac:dyDescent="0.2">
      <c r="A35" s="12" t="s">
        <v>51</v>
      </c>
      <c r="B35" s="10" t="s">
        <v>12</v>
      </c>
      <c r="C35" s="73">
        <v>180</v>
      </c>
      <c r="D35" s="118">
        <v>168</v>
      </c>
      <c r="E35" s="96">
        <v>113</v>
      </c>
      <c r="F35" s="21">
        <f>SUM(C35:E35)</f>
        <v>461</v>
      </c>
      <c r="G35" s="11" t="s">
        <v>13</v>
      </c>
      <c r="H35" s="73">
        <v>1298</v>
      </c>
      <c r="I35" s="73">
        <v>160</v>
      </c>
      <c r="J35" s="62">
        <v>590</v>
      </c>
      <c r="K35" s="62">
        <v>73</v>
      </c>
      <c r="L35" s="79">
        <v>431</v>
      </c>
      <c r="M35" s="79">
        <v>53</v>
      </c>
      <c r="N35" s="183">
        <f t="shared" si="4"/>
        <v>2319</v>
      </c>
      <c r="O35" s="183">
        <f t="shared" si="5"/>
        <v>286</v>
      </c>
      <c r="P35" s="41">
        <f>SUM(H35:M35)</f>
        <v>2605</v>
      </c>
    </row>
    <row r="36" spans="1:16" s="4" customFormat="1" ht="9" customHeight="1" x14ac:dyDescent="0.2">
      <c r="A36" s="22" t="s">
        <v>3</v>
      </c>
      <c r="B36" s="10" t="s">
        <v>12</v>
      </c>
      <c r="C36" s="73">
        <v>1418</v>
      </c>
      <c r="D36" s="118">
        <f>1544+6612</f>
        <v>8156</v>
      </c>
      <c r="E36" s="96">
        <v>2808</v>
      </c>
      <c r="F36" s="23">
        <f>+C36+D36+E36</f>
        <v>12382</v>
      </c>
      <c r="G36" s="24" t="s">
        <v>13</v>
      </c>
      <c r="H36" s="73">
        <v>1274</v>
      </c>
      <c r="I36" s="73">
        <v>157</v>
      </c>
      <c r="J36" s="62">
        <f>1394+5885</f>
        <v>7279</v>
      </c>
      <c r="K36" s="62">
        <f>172+727</f>
        <v>899</v>
      </c>
      <c r="L36" s="79">
        <v>2545</v>
      </c>
      <c r="M36" s="79">
        <v>315</v>
      </c>
      <c r="N36" s="183">
        <f t="shared" si="4"/>
        <v>11098</v>
      </c>
      <c r="O36" s="183">
        <f t="shared" si="5"/>
        <v>1371</v>
      </c>
      <c r="P36" s="41">
        <f>SUM(H36:M36)</f>
        <v>12469</v>
      </c>
    </row>
    <row r="37" spans="1:16" ht="12" customHeight="1" x14ac:dyDescent="0.2">
      <c r="A37" s="244" t="s">
        <v>142</v>
      </c>
      <c r="B37" s="245"/>
      <c r="C37" s="245"/>
      <c r="D37" s="245"/>
      <c r="E37" s="245"/>
      <c r="F37" s="245"/>
      <c r="G37" s="245"/>
      <c r="H37" s="245"/>
      <c r="I37" s="246"/>
      <c r="J37" s="246"/>
      <c r="K37" s="246"/>
      <c r="L37" s="246"/>
      <c r="M37" s="246"/>
      <c r="N37" s="246"/>
      <c r="O37" s="246"/>
      <c r="P37" s="246"/>
    </row>
    <row r="38" spans="1:16" ht="11.25" customHeight="1" x14ac:dyDescent="0.2">
      <c r="A38" s="263" t="s">
        <v>75</v>
      </c>
      <c r="B38" s="263" t="s">
        <v>68</v>
      </c>
      <c r="C38" s="247" t="s">
        <v>21</v>
      </c>
      <c r="D38" s="248"/>
      <c r="E38" s="248"/>
      <c r="F38" s="249"/>
      <c r="G38" s="260" t="s">
        <v>22</v>
      </c>
      <c r="H38" s="250" t="s">
        <v>23</v>
      </c>
      <c r="I38" s="250"/>
      <c r="J38" s="250"/>
      <c r="K38" s="250"/>
      <c r="L38" s="250"/>
      <c r="M38" s="250"/>
      <c r="N38" s="250"/>
      <c r="O38" s="250"/>
      <c r="P38" s="250"/>
    </row>
    <row r="39" spans="1:16" ht="18" customHeight="1" x14ac:dyDescent="0.2">
      <c r="A39" s="264"/>
      <c r="B39" s="264"/>
      <c r="C39" s="266" t="s">
        <v>185</v>
      </c>
      <c r="D39" s="266" t="s">
        <v>186</v>
      </c>
      <c r="E39" s="266" t="s">
        <v>190</v>
      </c>
      <c r="F39" s="258" t="s">
        <v>24</v>
      </c>
      <c r="G39" s="261"/>
      <c r="H39" s="251" t="s">
        <v>185</v>
      </c>
      <c r="I39" s="251"/>
      <c r="J39" s="251" t="s">
        <v>186</v>
      </c>
      <c r="K39" s="251"/>
      <c r="L39" s="251" t="s">
        <v>187</v>
      </c>
      <c r="M39" s="251"/>
      <c r="N39" s="242" t="s">
        <v>202</v>
      </c>
      <c r="O39" s="242" t="s">
        <v>203</v>
      </c>
      <c r="P39" s="268" t="s">
        <v>24</v>
      </c>
    </row>
    <row r="40" spans="1:16" ht="9" customHeight="1" x14ac:dyDescent="0.2">
      <c r="A40" s="265"/>
      <c r="B40" s="265"/>
      <c r="C40" s="267"/>
      <c r="D40" s="267"/>
      <c r="E40" s="267"/>
      <c r="F40" s="259"/>
      <c r="G40" s="262"/>
      <c r="H40" s="138" t="s">
        <v>181</v>
      </c>
      <c r="I40" s="138" t="s">
        <v>182</v>
      </c>
      <c r="J40" s="138" t="s">
        <v>181</v>
      </c>
      <c r="K40" s="138" t="s">
        <v>182</v>
      </c>
      <c r="L40" s="138" t="s">
        <v>181</v>
      </c>
      <c r="M40" s="138" t="s">
        <v>182</v>
      </c>
      <c r="N40" s="243"/>
      <c r="O40" s="243"/>
      <c r="P40" s="269"/>
    </row>
    <row r="41" spans="1:16" ht="13.5" customHeight="1" x14ac:dyDescent="0.2">
      <c r="A41" s="134" t="s">
        <v>85</v>
      </c>
      <c r="B41" s="13" t="s">
        <v>86</v>
      </c>
      <c r="C41" s="104">
        <v>131557</v>
      </c>
      <c r="D41" s="119">
        <v>61886</v>
      </c>
      <c r="E41" s="127">
        <v>60887</v>
      </c>
      <c r="F41" s="21">
        <f>SUM(C41:E41)</f>
        <v>254330</v>
      </c>
      <c r="G41" s="13" t="s">
        <v>13</v>
      </c>
      <c r="H41" s="74">
        <v>1537</v>
      </c>
      <c r="I41" s="71">
        <v>197</v>
      </c>
      <c r="J41" s="63">
        <v>844</v>
      </c>
      <c r="K41" s="63">
        <v>45</v>
      </c>
      <c r="L41" s="80">
        <v>1313</v>
      </c>
      <c r="M41" s="80">
        <v>63</v>
      </c>
      <c r="N41" s="184">
        <f>SUM(H41,J41,L41)</f>
        <v>3694</v>
      </c>
      <c r="O41" s="184">
        <f>SUM(I41,K41,M41)</f>
        <v>305</v>
      </c>
      <c r="P41" s="41">
        <f>SUM(H41:M41)</f>
        <v>3999</v>
      </c>
    </row>
    <row r="43" spans="1:16" x14ac:dyDescent="0.2">
      <c r="E43" s="4"/>
    </row>
    <row r="48" spans="1:16" x14ac:dyDescent="0.2">
      <c r="G48" s="3"/>
      <c r="H48" s="3"/>
    </row>
  </sheetData>
  <mergeCells count="74">
    <mergeCell ref="N31:N32"/>
    <mergeCell ref="O31:O32"/>
    <mergeCell ref="N39:N40"/>
    <mergeCell ref="O39:O40"/>
    <mergeCell ref="A20:P20"/>
    <mergeCell ref="C21:F21"/>
    <mergeCell ref="H22:I22"/>
    <mergeCell ref="J22:K22"/>
    <mergeCell ref="L22:M22"/>
    <mergeCell ref="H21:P21"/>
    <mergeCell ref="P22:P23"/>
    <mergeCell ref="A21:A23"/>
    <mergeCell ref="B21:B23"/>
    <mergeCell ref="C22:C23"/>
    <mergeCell ref="D22:D23"/>
    <mergeCell ref="N22:N23"/>
    <mergeCell ref="O22:O23"/>
    <mergeCell ref="G30:G32"/>
    <mergeCell ref="A11:P11"/>
    <mergeCell ref="C12:F12"/>
    <mergeCell ref="H12:P12"/>
    <mergeCell ref="H13:I13"/>
    <mergeCell ref="J13:K13"/>
    <mergeCell ref="L13:M13"/>
    <mergeCell ref="A12:A14"/>
    <mergeCell ref="B12:B14"/>
    <mergeCell ref="C13:C14"/>
    <mergeCell ref="D13:D14"/>
    <mergeCell ref="E13:E14"/>
    <mergeCell ref="F13:F14"/>
    <mergeCell ref="E22:E23"/>
    <mergeCell ref="F22:F23"/>
    <mergeCell ref="L31:M31"/>
    <mergeCell ref="A30:A32"/>
    <mergeCell ref="B30:B32"/>
    <mergeCell ref="C31:C32"/>
    <mergeCell ref="D31:D32"/>
    <mergeCell ref="E31:E32"/>
    <mergeCell ref="F31:F32"/>
    <mergeCell ref="F39:F40"/>
    <mergeCell ref="G38:G40"/>
    <mergeCell ref="A37:P37"/>
    <mergeCell ref="C38:F38"/>
    <mergeCell ref="H38:P38"/>
    <mergeCell ref="A38:A40"/>
    <mergeCell ref="B38:B40"/>
    <mergeCell ref="C39:C40"/>
    <mergeCell ref="D39:D40"/>
    <mergeCell ref="E39:E40"/>
    <mergeCell ref="H39:I39"/>
    <mergeCell ref="J39:K39"/>
    <mergeCell ref="L39:M39"/>
    <mergeCell ref="P39:P40"/>
    <mergeCell ref="P31:P32"/>
    <mergeCell ref="B9:I9"/>
    <mergeCell ref="P13:P14"/>
    <mergeCell ref="G12:G14"/>
    <mergeCell ref="A10:P10"/>
    <mergeCell ref="A2:A9"/>
    <mergeCell ref="J9:P9"/>
    <mergeCell ref="N13:N14"/>
    <mergeCell ref="O13:O14"/>
    <mergeCell ref="G21:G23"/>
    <mergeCell ref="A29:P29"/>
    <mergeCell ref="C30:F30"/>
    <mergeCell ref="H30:P30"/>
    <mergeCell ref="H31:I31"/>
    <mergeCell ref="J31:K31"/>
    <mergeCell ref="B2:P3"/>
    <mergeCell ref="B4:P4"/>
    <mergeCell ref="B5:P5"/>
    <mergeCell ref="B6:P7"/>
    <mergeCell ref="B8:I8"/>
    <mergeCell ref="J8:P8"/>
  </mergeCells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opLeftCell="A9" zoomScale="64" zoomScaleNormal="64" zoomScaleSheetLayoutView="160" workbookViewId="0">
      <selection activeCell="B2" sqref="A2:P44"/>
    </sheetView>
  </sheetViews>
  <sheetFormatPr baseColWidth="10" defaultColWidth="9.33203125" defaultRowHeight="12.75" x14ac:dyDescent="0.2"/>
  <cols>
    <col min="1" max="1" width="29.83203125" customWidth="1"/>
    <col min="2" max="2" width="10" customWidth="1"/>
    <col min="3" max="5" width="6.6640625" customWidth="1"/>
    <col min="6" max="6" width="7.6640625" customWidth="1"/>
    <col min="7" max="7" width="10.5" style="1" customWidth="1"/>
    <col min="8" max="8" width="5" style="1" customWidth="1"/>
    <col min="9" max="9" width="5" customWidth="1"/>
    <col min="10" max="10" width="5.5" customWidth="1"/>
    <col min="11" max="11" width="5.83203125" customWidth="1"/>
    <col min="12" max="12" width="7" customWidth="1"/>
    <col min="13" max="15" width="6.83203125" customWidth="1"/>
    <col min="16" max="16" width="8.83203125" customWidth="1"/>
  </cols>
  <sheetData>
    <row r="1" spans="1:18" ht="13.5" thickBot="1" x14ac:dyDescent="0.25">
      <c r="G1"/>
      <c r="H1"/>
    </row>
    <row r="2" spans="1:18" ht="15" x14ac:dyDescent="0.2">
      <c r="A2" s="236"/>
      <c r="B2" s="273" t="s">
        <v>198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163"/>
      <c r="R2" s="163"/>
    </row>
    <row r="3" spans="1:18" ht="15" x14ac:dyDescent="0.2">
      <c r="A3" s="237"/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  <c r="R3" s="163"/>
    </row>
    <row r="4" spans="1:18" ht="29.25" customHeight="1" x14ac:dyDescent="0.2">
      <c r="A4" s="237"/>
      <c r="B4" s="279" t="s">
        <v>191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164"/>
      <c r="R4" s="164"/>
    </row>
    <row r="5" spans="1:18" ht="17.25" customHeight="1" thickBot="1" x14ac:dyDescent="0.25">
      <c r="A5" s="237"/>
      <c r="B5" s="282" t="s">
        <v>192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  <c r="Q5" s="164"/>
      <c r="R5" s="164"/>
    </row>
    <row r="6" spans="1:18" ht="12.75" customHeight="1" x14ac:dyDescent="0.2">
      <c r="A6" s="237"/>
      <c r="B6" s="285" t="s">
        <v>193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</row>
    <row r="7" spans="1:18" ht="14.25" customHeight="1" x14ac:dyDescent="0.2">
      <c r="A7" s="237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</row>
    <row r="8" spans="1:18" ht="15" customHeight="1" x14ac:dyDescent="0.2">
      <c r="A8" s="237"/>
      <c r="B8" s="223" t="s">
        <v>196</v>
      </c>
      <c r="C8" s="224"/>
      <c r="D8" s="224"/>
      <c r="E8" s="224"/>
      <c r="F8" s="224"/>
      <c r="G8" s="224"/>
      <c r="H8" s="224"/>
      <c r="I8" s="224"/>
      <c r="J8" s="225" t="s">
        <v>194</v>
      </c>
      <c r="K8" s="226"/>
      <c r="L8" s="226"/>
      <c r="M8" s="226"/>
      <c r="N8" s="226"/>
      <c r="O8" s="226"/>
      <c r="P8" s="227"/>
    </row>
    <row r="9" spans="1:18" ht="15.75" customHeight="1" thickBot="1" x14ac:dyDescent="0.25">
      <c r="A9" s="238"/>
      <c r="B9" s="230" t="s">
        <v>197</v>
      </c>
      <c r="C9" s="231"/>
      <c r="D9" s="231"/>
      <c r="E9" s="231"/>
      <c r="F9" s="231"/>
      <c r="G9" s="231"/>
      <c r="H9" s="231"/>
      <c r="I9" s="231"/>
      <c r="J9" s="239" t="s">
        <v>195</v>
      </c>
      <c r="K9" s="240"/>
      <c r="L9" s="240"/>
      <c r="M9" s="240"/>
      <c r="N9" s="240"/>
      <c r="O9" s="240"/>
      <c r="P9" s="241"/>
    </row>
    <row r="10" spans="1:18" x14ac:dyDescent="0.2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8" ht="12" customHeight="1" x14ac:dyDescent="0.2">
      <c r="A11" s="244" t="s">
        <v>1</v>
      </c>
      <c r="B11" s="245"/>
      <c r="C11" s="245"/>
      <c r="D11" s="245"/>
      <c r="E11" s="245"/>
      <c r="F11" s="245"/>
      <c r="G11" s="245"/>
      <c r="H11" s="246"/>
      <c r="I11" s="246"/>
      <c r="J11" s="246"/>
      <c r="K11" s="246"/>
      <c r="L11" s="246"/>
      <c r="M11" s="246"/>
      <c r="N11" s="246"/>
      <c r="O11" s="246"/>
      <c r="P11" s="287"/>
    </row>
    <row r="12" spans="1:18" ht="9" customHeight="1" x14ac:dyDescent="0.2">
      <c r="A12" s="263" t="s">
        <v>75</v>
      </c>
      <c r="B12" s="263" t="s">
        <v>68</v>
      </c>
      <c r="C12" s="248"/>
      <c r="D12" s="248"/>
      <c r="E12" s="248"/>
      <c r="F12" s="249"/>
      <c r="G12" s="260" t="s">
        <v>22</v>
      </c>
      <c r="H12" s="250" t="s">
        <v>23</v>
      </c>
      <c r="I12" s="250"/>
      <c r="J12" s="250"/>
      <c r="K12" s="250"/>
      <c r="L12" s="250"/>
      <c r="M12" s="250"/>
      <c r="N12" s="250"/>
      <c r="O12" s="250"/>
      <c r="P12" s="250"/>
    </row>
    <row r="13" spans="1:18" ht="18" customHeight="1" x14ac:dyDescent="0.2">
      <c r="A13" s="264"/>
      <c r="B13" s="264"/>
      <c r="C13" s="266" t="s">
        <v>185</v>
      </c>
      <c r="D13" s="266" t="s">
        <v>186</v>
      </c>
      <c r="E13" s="266" t="s">
        <v>200</v>
      </c>
      <c r="F13" s="270" t="s">
        <v>24</v>
      </c>
      <c r="G13" s="261"/>
      <c r="H13" s="251" t="s">
        <v>185</v>
      </c>
      <c r="I13" s="251"/>
      <c r="J13" s="251" t="s">
        <v>186</v>
      </c>
      <c r="K13" s="251"/>
      <c r="L13" s="251" t="s">
        <v>187</v>
      </c>
      <c r="M13" s="251"/>
      <c r="N13" s="242" t="s">
        <v>202</v>
      </c>
      <c r="O13" s="242" t="s">
        <v>203</v>
      </c>
      <c r="P13" s="301" t="s">
        <v>24</v>
      </c>
    </row>
    <row r="14" spans="1:18" ht="18" customHeight="1" x14ac:dyDescent="0.2">
      <c r="A14" s="265"/>
      <c r="B14" s="265"/>
      <c r="C14" s="267"/>
      <c r="D14" s="267"/>
      <c r="E14" s="267"/>
      <c r="F14" s="271"/>
      <c r="G14" s="265"/>
      <c r="H14" s="140" t="s">
        <v>181</v>
      </c>
      <c r="I14" s="140" t="s">
        <v>182</v>
      </c>
      <c r="J14" s="140" t="s">
        <v>181</v>
      </c>
      <c r="K14" s="140" t="s">
        <v>182</v>
      </c>
      <c r="L14" s="140" t="s">
        <v>181</v>
      </c>
      <c r="M14" s="140" t="s">
        <v>182</v>
      </c>
      <c r="N14" s="243"/>
      <c r="O14" s="243"/>
      <c r="P14" s="302"/>
    </row>
    <row r="15" spans="1:18" ht="9.6" customHeight="1" x14ac:dyDescent="0.2">
      <c r="A15" s="9" t="s">
        <v>89</v>
      </c>
      <c r="B15" s="10" t="s">
        <v>88</v>
      </c>
      <c r="C15" s="104">
        <v>0</v>
      </c>
      <c r="D15" s="119">
        <v>0</v>
      </c>
      <c r="E15" s="97">
        <v>168</v>
      </c>
      <c r="F15" s="21">
        <f t="shared" ref="F15:F19" si="0">SUM(C15:E15)</f>
        <v>168</v>
      </c>
      <c r="G15" s="13" t="s">
        <v>13</v>
      </c>
      <c r="H15" s="73">
        <v>0</v>
      </c>
      <c r="I15" s="73">
        <v>0</v>
      </c>
      <c r="J15" s="90">
        <v>0</v>
      </c>
      <c r="K15" s="90">
        <v>0</v>
      </c>
      <c r="L15" s="96">
        <v>9</v>
      </c>
      <c r="M15" s="97">
        <v>24</v>
      </c>
      <c r="N15" s="198">
        <f t="shared" ref="N15:O19" si="1">SUM(H15,J15,L15)</f>
        <v>9</v>
      </c>
      <c r="O15" s="198">
        <f t="shared" si="1"/>
        <v>24</v>
      </c>
      <c r="P15" s="21">
        <f>SUM(H15:M15)</f>
        <v>33</v>
      </c>
    </row>
    <row r="16" spans="1:18" ht="9" customHeight="1" x14ac:dyDescent="0.2">
      <c r="A16" s="9" t="s">
        <v>90</v>
      </c>
      <c r="B16" s="10" t="s">
        <v>12</v>
      </c>
      <c r="C16" s="104">
        <v>0</v>
      </c>
      <c r="D16" s="119">
        <v>0</v>
      </c>
      <c r="E16" s="97">
        <v>1</v>
      </c>
      <c r="F16" s="21">
        <f t="shared" si="0"/>
        <v>1</v>
      </c>
      <c r="G16" s="13" t="s">
        <v>87</v>
      </c>
      <c r="H16" s="82">
        <v>0</v>
      </c>
      <c r="I16" s="73">
        <v>0</v>
      </c>
      <c r="J16" s="90">
        <v>0</v>
      </c>
      <c r="K16" s="90">
        <v>0</v>
      </c>
      <c r="L16" s="96">
        <v>3</v>
      </c>
      <c r="M16" s="185">
        <v>6</v>
      </c>
      <c r="N16" s="199">
        <f t="shared" si="1"/>
        <v>3</v>
      </c>
      <c r="O16" s="199">
        <f t="shared" si="1"/>
        <v>6</v>
      </c>
      <c r="P16" s="195">
        <f>SUM(H16:M16)</f>
        <v>9</v>
      </c>
    </row>
    <row r="17" spans="1:16" ht="9" customHeight="1" x14ac:dyDescent="0.2">
      <c r="A17" s="19" t="s">
        <v>162</v>
      </c>
      <c r="B17" s="28" t="s">
        <v>80</v>
      </c>
      <c r="C17" s="84">
        <v>0</v>
      </c>
      <c r="D17" s="119">
        <v>0</v>
      </c>
      <c r="E17" s="97">
        <v>303</v>
      </c>
      <c r="F17" s="25">
        <f t="shared" si="0"/>
        <v>303</v>
      </c>
      <c r="G17" s="44" t="s">
        <v>163</v>
      </c>
      <c r="H17" s="82">
        <v>0</v>
      </c>
      <c r="I17" s="73">
        <v>0</v>
      </c>
      <c r="J17" s="90">
        <v>0</v>
      </c>
      <c r="K17" s="90">
        <v>0</v>
      </c>
      <c r="L17" s="96">
        <v>120</v>
      </c>
      <c r="M17" s="185">
        <v>40</v>
      </c>
      <c r="N17" s="199">
        <f t="shared" si="1"/>
        <v>120</v>
      </c>
      <c r="O17" s="199">
        <f t="shared" si="1"/>
        <v>40</v>
      </c>
      <c r="P17" s="195">
        <f>SUM(H17:M17)</f>
        <v>160</v>
      </c>
    </row>
    <row r="18" spans="1:16" ht="9" customHeight="1" x14ac:dyDescent="0.2">
      <c r="A18" s="19" t="s">
        <v>51</v>
      </c>
      <c r="B18" s="28" t="s">
        <v>12</v>
      </c>
      <c r="C18" s="108">
        <v>5</v>
      </c>
      <c r="D18" s="91">
        <v>7</v>
      </c>
      <c r="E18" s="98">
        <v>2</v>
      </c>
      <c r="F18" s="25">
        <f t="shared" si="0"/>
        <v>14</v>
      </c>
      <c r="G18" s="29" t="s">
        <v>169</v>
      </c>
      <c r="H18" s="83">
        <v>49</v>
      </c>
      <c r="I18" s="82">
        <v>21</v>
      </c>
      <c r="J18" s="91">
        <v>28</v>
      </c>
      <c r="K18" s="94">
        <v>33</v>
      </c>
      <c r="L18" s="99">
        <v>26</v>
      </c>
      <c r="M18" s="186">
        <v>30</v>
      </c>
      <c r="N18" s="199">
        <f t="shared" si="1"/>
        <v>103</v>
      </c>
      <c r="O18" s="199">
        <f t="shared" si="1"/>
        <v>84</v>
      </c>
      <c r="P18" s="195">
        <f>SUM(H18:M18)</f>
        <v>187</v>
      </c>
    </row>
    <row r="19" spans="1:16" ht="20.25" customHeight="1" x14ac:dyDescent="0.2">
      <c r="A19" s="19" t="s">
        <v>174</v>
      </c>
      <c r="B19" s="40" t="s">
        <v>12</v>
      </c>
      <c r="C19" s="108">
        <v>34</v>
      </c>
      <c r="D19" s="92">
        <v>110</v>
      </c>
      <c r="E19" s="126">
        <v>23</v>
      </c>
      <c r="F19" s="25">
        <f t="shared" si="0"/>
        <v>167</v>
      </c>
      <c r="G19" s="29" t="s">
        <v>170</v>
      </c>
      <c r="H19" s="83">
        <v>460</v>
      </c>
      <c r="I19" s="84">
        <v>276</v>
      </c>
      <c r="J19" s="92">
        <v>236</v>
      </c>
      <c r="K19" s="95">
        <v>110</v>
      </c>
      <c r="L19" s="100">
        <v>275</v>
      </c>
      <c r="M19" s="187">
        <v>178</v>
      </c>
      <c r="N19" s="200">
        <f t="shared" si="1"/>
        <v>971</v>
      </c>
      <c r="O19" s="200">
        <f t="shared" si="1"/>
        <v>564</v>
      </c>
      <c r="P19" s="195">
        <f>SUM(H19:M19)</f>
        <v>1535</v>
      </c>
    </row>
    <row r="20" spans="1:16" ht="12" customHeight="1" x14ac:dyDescent="0.2">
      <c r="A20" s="244" t="s">
        <v>20</v>
      </c>
      <c r="B20" s="245"/>
      <c r="C20" s="245"/>
      <c r="D20" s="245"/>
      <c r="E20" s="245"/>
      <c r="F20" s="245"/>
      <c r="G20" s="245"/>
      <c r="H20" s="246"/>
      <c r="I20" s="246"/>
      <c r="J20" s="246"/>
      <c r="K20" s="246"/>
      <c r="L20" s="246"/>
      <c r="M20" s="246"/>
      <c r="N20" s="246"/>
      <c r="O20" s="246"/>
      <c r="P20" s="287"/>
    </row>
    <row r="21" spans="1:16" ht="9" customHeight="1" x14ac:dyDescent="0.2">
      <c r="A21" s="263" t="s">
        <v>75</v>
      </c>
      <c r="B21" s="263" t="s">
        <v>68</v>
      </c>
      <c r="C21" s="288"/>
      <c r="D21" s="288"/>
      <c r="E21" s="288"/>
      <c r="F21" s="289"/>
      <c r="G21" s="260" t="s">
        <v>22</v>
      </c>
      <c r="H21" s="291" t="s">
        <v>23</v>
      </c>
      <c r="I21" s="291"/>
      <c r="J21" s="291"/>
      <c r="K21" s="291"/>
      <c r="L21" s="291"/>
      <c r="M21" s="291"/>
      <c r="N21" s="291"/>
      <c r="O21" s="291"/>
      <c r="P21" s="291"/>
    </row>
    <row r="22" spans="1:16" ht="18" customHeight="1" x14ac:dyDescent="0.2">
      <c r="A22" s="264"/>
      <c r="B22" s="264"/>
      <c r="C22" s="266" t="s">
        <v>185</v>
      </c>
      <c r="D22" s="266" t="s">
        <v>186</v>
      </c>
      <c r="E22" s="266" t="s">
        <v>200</v>
      </c>
      <c r="F22" s="263" t="s">
        <v>183</v>
      </c>
      <c r="G22" s="264"/>
      <c r="H22" s="298" t="s">
        <v>185</v>
      </c>
      <c r="I22" s="299"/>
      <c r="J22" s="298" t="s">
        <v>186</v>
      </c>
      <c r="K22" s="299"/>
      <c r="L22" s="298" t="s">
        <v>187</v>
      </c>
      <c r="M22" s="299"/>
      <c r="N22" s="242" t="s">
        <v>202</v>
      </c>
      <c r="O22" s="242" t="s">
        <v>203</v>
      </c>
      <c r="P22" s="264" t="s">
        <v>183</v>
      </c>
    </row>
    <row r="23" spans="1:16" ht="18" customHeight="1" x14ac:dyDescent="0.2">
      <c r="A23" s="265"/>
      <c r="B23" s="265"/>
      <c r="C23" s="267"/>
      <c r="D23" s="267"/>
      <c r="E23" s="267"/>
      <c r="F23" s="265"/>
      <c r="G23" s="265"/>
      <c r="H23" s="140" t="s">
        <v>181</v>
      </c>
      <c r="I23" s="140" t="s">
        <v>182</v>
      </c>
      <c r="J23" s="140" t="s">
        <v>181</v>
      </c>
      <c r="K23" s="140" t="s">
        <v>182</v>
      </c>
      <c r="L23" s="140" t="s">
        <v>181</v>
      </c>
      <c r="M23" s="140" t="s">
        <v>182</v>
      </c>
      <c r="N23" s="297"/>
      <c r="O23" s="297"/>
      <c r="P23" s="265"/>
    </row>
    <row r="24" spans="1:16" ht="9" customHeight="1" x14ac:dyDescent="0.15">
      <c r="A24" s="9" t="s">
        <v>3</v>
      </c>
      <c r="B24" s="20" t="s">
        <v>12</v>
      </c>
      <c r="C24" s="114">
        <v>15</v>
      </c>
      <c r="D24" s="120">
        <v>26</v>
      </c>
      <c r="E24" s="123">
        <v>8</v>
      </c>
      <c r="F24" s="21">
        <f>SUM(C24:E24)</f>
        <v>49</v>
      </c>
      <c r="G24" s="13" t="s">
        <v>13</v>
      </c>
      <c r="H24" s="86">
        <v>148</v>
      </c>
      <c r="I24" s="73">
        <v>112</v>
      </c>
      <c r="J24" s="90">
        <v>62</v>
      </c>
      <c r="K24" s="90">
        <v>42</v>
      </c>
      <c r="L24" s="96">
        <v>129</v>
      </c>
      <c r="M24" s="188">
        <v>73</v>
      </c>
      <c r="N24" s="201">
        <f t="shared" ref="N24:O26" si="2">SUM(H24,J24,L24)</f>
        <v>339</v>
      </c>
      <c r="O24" s="201">
        <f t="shared" si="2"/>
        <v>227</v>
      </c>
      <c r="P24" s="195">
        <f>SUM(H24:M24)</f>
        <v>566</v>
      </c>
    </row>
    <row r="25" spans="1:16" ht="9.6" customHeight="1" x14ac:dyDescent="0.15">
      <c r="A25" s="9" t="s">
        <v>51</v>
      </c>
      <c r="B25" s="20" t="s">
        <v>12</v>
      </c>
      <c r="C25" s="114">
        <v>15</v>
      </c>
      <c r="D25" s="120">
        <v>14</v>
      </c>
      <c r="E25" s="123">
        <v>4</v>
      </c>
      <c r="F25" s="21">
        <f>SUM(C25:E25)</f>
        <v>33</v>
      </c>
      <c r="G25" s="13" t="s">
        <v>13</v>
      </c>
      <c r="H25" s="86">
        <v>253</v>
      </c>
      <c r="I25" s="73">
        <v>144</v>
      </c>
      <c r="J25" s="90">
        <v>118</v>
      </c>
      <c r="K25" s="90">
        <v>175</v>
      </c>
      <c r="L25" s="96">
        <v>67</v>
      </c>
      <c r="M25" s="188">
        <v>57</v>
      </c>
      <c r="N25" s="201">
        <f t="shared" si="2"/>
        <v>438</v>
      </c>
      <c r="O25" s="201">
        <f t="shared" si="2"/>
        <v>376</v>
      </c>
      <c r="P25" s="195">
        <f t="shared" ref="P25:P26" si="3">SUM(H25:M25)</f>
        <v>814</v>
      </c>
    </row>
    <row r="26" spans="1:16" ht="9" customHeight="1" x14ac:dyDescent="0.2">
      <c r="A26" s="9" t="s">
        <v>144</v>
      </c>
      <c r="B26" s="20" t="s">
        <v>12</v>
      </c>
      <c r="C26" s="73">
        <v>3</v>
      </c>
      <c r="D26" s="90">
        <v>0</v>
      </c>
      <c r="E26" s="96">
        <v>0</v>
      </c>
      <c r="F26" s="21">
        <f>SUM(C26:E26)</f>
        <v>3</v>
      </c>
      <c r="G26" s="13" t="s">
        <v>13</v>
      </c>
      <c r="H26" s="73">
        <v>86</v>
      </c>
      <c r="I26" s="73">
        <v>52</v>
      </c>
      <c r="J26" s="90">
        <v>0</v>
      </c>
      <c r="K26" s="90">
        <v>0</v>
      </c>
      <c r="L26" s="96">
        <v>0</v>
      </c>
      <c r="M26" s="188">
        <v>0</v>
      </c>
      <c r="N26" s="201">
        <f t="shared" si="2"/>
        <v>86</v>
      </c>
      <c r="O26" s="201">
        <f t="shared" si="2"/>
        <v>52</v>
      </c>
      <c r="P26" s="195">
        <f t="shared" si="3"/>
        <v>138</v>
      </c>
    </row>
    <row r="27" spans="1:16" ht="12" customHeight="1" x14ac:dyDescent="0.2">
      <c r="A27" s="244" t="s">
        <v>71</v>
      </c>
      <c r="B27" s="245"/>
      <c r="C27" s="245"/>
      <c r="D27" s="245"/>
      <c r="E27" s="245"/>
      <c r="F27" s="245"/>
      <c r="G27" s="245"/>
      <c r="H27" s="246"/>
      <c r="I27" s="246"/>
      <c r="J27" s="246"/>
      <c r="K27" s="246"/>
      <c r="L27" s="246"/>
      <c r="M27" s="246"/>
      <c r="N27" s="246"/>
      <c r="O27" s="246"/>
      <c r="P27" s="287"/>
    </row>
    <row r="28" spans="1:16" ht="9" customHeight="1" x14ac:dyDescent="0.2">
      <c r="A28" s="263" t="s">
        <v>75</v>
      </c>
      <c r="B28" s="263" t="s">
        <v>68</v>
      </c>
      <c r="C28" s="288"/>
      <c r="D28" s="288"/>
      <c r="E28" s="288"/>
      <c r="F28" s="289"/>
      <c r="G28" s="260" t="s">
        <v>22</v>
      </c>
      <c r="H28" s="291" t="s">
        <v>23</v>
      </c>
      <c r="I28" s="291"/>
      <c r="J28" s="291"/>
      <c r="K28" s="291"/>
      <c r="L28" s="291"/>
      <c r="M28" s="291"/>
      <c r="N28" s="291"/>
      <c r="O28" s="291"/>
      <c r="P28" s="291"/>
    </row>
    <row r="29" spans="1:16" ht="18" customHeight="1" x14ac:dyDescent="0.2">
      <c r="A29" s="264"/>
      <c r="B29" s="264"/>
      <c r="C29" s="266" t="s">
        <v>185</v>
      </c>
      <c r="D29" s="266" t="s">
        <v>186</v>
      </c>
      <c r="E29" s="266" t="s">
        <v>200</v>
      </c>
      <c r="F29" s="270" t="s">
        <v>24</v>
      </c>
      <c r="G29" s="264"/>
      <c r="H29" s="298" t="s">
        <v>185</v>
      </c>
      <c r="I29" s="299"/>
      <c r="J29" s="298" t="s">
        <v>186</v>
      </c>
      <c r="K29" s="299"/>
      <c r="L29" s="298" t="s">
        <v>187</v>
      </c>
      <c r="M29" s="299"/>
      <c r="N29" s="242" t="s">
        <v>202</v>
      </c>
      <c r="O29" s="242" t="s">
        <v>203</v>
      </c>
      <c r="P29" s="300" t="s">
        <v>24</v>
      </c>
    </row>
    <row r="30" spans="1:16" ht="20.25" customHeight="1" x14ac:dyDescent="0.2">
      <c r="A30" s="265"/>
      <c r="B30" s="265"/>
      <c r="C30" s="267"/>
      <c r="D30" s="267"/>
      <c r="E30" s="267"/>
      <c r="F30" s="271"/>
      <c r="G30" s="265"/>
      <c r="H30" s="140" t="s">
        <v>181</v>
      </c>
      <c r="I30" s="140" t="s">
        <v>182</v>
      </c>
      <c r="J30" s="140" t="s">
        <v>181</v>
      </c>
      <c r="K30" s="140" t="s">
        <v>182</v>
      </c>
      <c r="L30" s="140" t="s">
        <v>181</v>
      </c>
      <c r="M30" s="140" t="s">
        <v>182</v>
      </c>
      <c r="N30" s="297"/>
      <c r="O30" s="297"/>
      <c r="P30" s="271"/>
    </row>
    <row r="31" spans="1:16" ht="18.75" customHeight="1" x14ac:dyDescent="0.2">
      <c r="A31" s="12" t="s">
        <v>173</v>
      </c>
      <c r="B31" s="12" t="s">
        <v>130</v>
      </c>
      <c r="C31" s="165">
        <v>25</v>
      </c>
      <c r="D31" s="166">
        <v>32</v>
      </c>
      <c r="E31" s="143">
        <v>48</v>
      </c>
      <c r="F31" s="21">
        <f>SUM(C31:E31)</f>
        <v>105</v>
      </c>
      <c r="G31" s="13" t="s">
        <v>13</v>
      </c>
      <c r="H31" s="142">
        <v>77</v>
      </c>
      <c r="I31" s="67">
        <v>30</v>
      </c>
      <c r="J31" s="154">
        <v>53</v>
      </c>
      <c r="K31" s="59">
        <v>26</v>
      </c>
      <c r="L31" s="76">
        <v>318</v>
      </c>
      <c r="M31" s="189">
        <v>127</v>
      </c>
      <c r="N31" s="202">
        <f t="shared" ref="N31:O35" si="4">SUM(H31,J31,L31)</f>
        <v>448</v>
      </c>
      <c r="O31" s="202">
        <f t="shared" si="4"/>
        <v>183</v>
      </c>
      <c r="P31" s="195">
        <f>SUM(H31:M31)</f>
        <v>631</v>
      </c>
    </row>
    <row r="32" spans="1:16" ht="21" customHeight="1" x14ac:dyDescent="0.2">
      <c r="A32" s="12" t="s">
        <v>129</v>
      </c>
      <c r="B32" s="12" t="s">
        <v>131</v>
      </c>
      <c r="C32" s="167">
        <v>14</v>
      </c>
      <c r="D32" s="168">
        <v>13</v>
      </c>
      <c r="E32" s="169">
        <v>15</v>
      </c>
      <c r="F32" s="32">
        <f>SUM(C32:E32)</f>
        <v>42</v>
      </c>
      <c r="G32" s="13" t="s">
        <v>14</v>
      </c>
      <c r="H32" s="66">
        <v>129</v>
      </c>
      <c r="I32" s="67">
        <v>25</v>
      </c>
      <c r="J32" s="60">
        <v>219</v>
      </c>
      <c r="K32" s="59">
        <v>43</v>
      </c>
      <c r="L32" s="76">
        <v>145</v>
      </c>
      <c r="M32" s="190">
        <v>65</v>
      </c>
      <c r="N32" s="203">
        <f t="shared" si="4"/>
        <v>493</v>
      </c>
      <c r="O32" s="203">
        <f t="shared" si="4"/>
        <v>133</v>
      </c>
      <c r="P32" s="195">
        <f>SUM(H32:M32)</f>
        <v>626</v>
      </c>
    </row>
    <row r="33" spans="1:16" ht="21.75" customHeight="1" x14ac:dyDescent="0.2">
      <c r="A33" s="12" t="s">
        <v>127</v>
      </c>
      <c r="B33" s="12" t="s">
        <v>132</v>
      </c>
      <c r="C33" s="170">
        <v>1</v>
      </c>
      <c r="D33" s="166">
        <v>1</v>
      </c>
      <c r="E33" s="143">
        <v>0</v>
      </c>
      <c r="F33" s="32">
        <f>SUM(C33:E33)</f>
        <v>2</v>
      </c>
      <c r="G33" s="13" t="s">
        <v>16</v>
      </c>
      <c r="H33" s="67">
        <v>40</v>
      </c>
      <c r="I33" s="67">
        <v>110</v>
      </c>
      <c r="J33" s="60">
        <v>40</v>
      </c>
      <c r="K33" s="60">
        <v>50</v>
      </c>
      <c r="L33" s="76">
        <v>0</v>
      </c>
      <c r="M33" s="190">
        <v>0</v>
      </c>
      <c r="N33" s="203">
        <f t="shared" si="4"/>
        <v>80</v>
      </c>
      <c r="O33" s="203">
        <f t="shared" si="4"/>
        <v>160</v>
      </c>
      <c r="P33" s="195">
        <f t="shared" ref="P33:P35" si="5">SUM(H33:M33)</f>
        <v>240</v>
      </c>
    </row>
    <row r="34" spans="1:16" ht="14.25" customHeight="1" x14ac:dyDescent="0.2">
      <c r="A34" s="12" t="s">
        <v>145</v>
      </c>
      <c r="B34" s="12" t="s">
        <v>13</v>
      </c>
      <c r="C34" s="171">
        <v>21</v>
      </c>
      <c r="D34" s="166">
        <v>10</v>
      </c>
      <c r="E34" s="143">
        <v>22</v>
      </c>
      <c r="F34" s="32">
        <f>SUM(C34:E34)</f>
        <v>53</v>
      </c>
      <c r="G34" s="13" t="s">
        <v>16</v>
      </c>
      <c r="H34" s="142">
        <v>15</v>
      </c>
      <c r="I34" s="141">
        <v>3</v>
      </c>
      <c r="J34" s="155">
        <v>572</v>
      </c>
      <c r="K34" s="59">
        <v>4</v>
      </c>
      <c r="L34" s="76">
        <v>15</v>
      </c>
      <c r="M34" s="189">
        <v>2</v>
      </c>
      <c r="N34" s="202">
        <f t="shared" si="4"/>
        <v>602</v>
      </c>
      <c r="O34" s="202">
        <f t="shared" si="4"/>
        <v>9</v>
      </c>
      <c r="P34" s="195">
        <f t="shared" si="5"/>
        <v>611</v>
      </c>
    </row>
    <row r="35" spans="1:16" x14ac:dyDescent="0.2">
      <c r="A35" s="12" t="s">
        <v>146</v>
      </c>
      <c r="B35" s="12" t="s">
        <v>13</v>
      </c>
      <c r="C35" s="170">
        <v>1</v>
      </c>
      <c r="D35" s="172">
        <v>1</v>
      </c>
      <c r="E35" s="143">
        <v>3</v>
      </c>
      <c r="F35" s="32">
        <f>SUM(C35:E35)</f>
        <v>5</v>
      </c>
      <c r="G35" s="13" t="s">
        <v>16</v>
      </c>
      <c r="H35" s="67">
        <v>10</v>
      </c>
      <c r="I35" s="67">
        <v>3</v>
      </c>
      <c r="J35" s="60">
        <v>13</v>
      </c>
      <c r="K35" s="60">
        <v>7</v>
      </c>
      <c r="L35" s="76">
        <v>30</v>
      </c>
      <c r="M35" s="191">
        <v>30</v>
      </c>
      <c r="N35" s="204">
        <f t="shared" si="4"/>
        <v>53</v>
      </c>
      <c r="O35" s="204">
        <f t="shared" si="4"/>
        <v>40</v>
      </c>
      <c r="P35" s="195">
        <f t="shared" si="5"/>
        <v>93</v>
      </c>
    </row>
    <row r="36" spans="1:16" x14ac:dyDescent="0.2">
      <c r="A36" s="244" t="s">
        <v>179</v>
      </c>
      <c r="B36" s="245"/>
      <c r="C36" s="245"/>
      <c r="D36" s="245"/>
      <c r="E36" s="245"/>
      <c r="F36" s="245"/>
      <c r="G36" s="245"/>
      <c r="H36" s="246"/>
      <c r="I36" s="246"/>
      <c r="J36" s="246"/>
      <c r="K36" s="246"/>
      <c r="L36" s="246"/>
      <c r="M36" s="246"/>
      <c r="N36" s="246"/>
      <c r="O36" s="246"/>
      <c r="P36" s="287"/>
    </row>
    <row r="37" spans="1:16" ht="12.75" customHeight="1" x14ac:dyDescent="0.2">
      <c r="A37" s="294" t="s">
        <v>75</v>
      </c>
      <c r="B37" s="263" t="s">
        <v>68</v>
      </c>
      <c r="C37" s="288"/>
      <c r="D37" s="288"/>
      <c r="E37" s="288"/>
      <c r="F37" s="289"/>
      <c r="G37" s="260" t="s">
        <v>22</v>
      </c>
      <c r="H37" s="291" t="s">
        <v>23</v>
      </c>
      <c r="I37" s="291"/>
      <c r="J37" s="291"/>
      <c r="K37" s="291"/>
      <c r="L37" s="291"/>
      <c r="M37" s="291"/>
      <c r="N37" s="291"/>
      <c r="O37" s="291"/>
      <c r="P37" s="291"/>
    </row>
    <row r="38" spans="1:16" ht="18.75" customHeight="1" x14ac:dyDescent="0.2">
      <c r="A38" s="295"/>
      <c r="B38" s="264"/>
      <c r="C38" s="266" t="s">
        <v>185</v>
      </c>
      <c r="D38" s="266" t="s">
        <v>186</v>
      </c>
      <c r="E38" s="266" t="s">
        <v>200</v>
      </c>
      <c r="F38" s="270" t="s">
        <v>24</v>
      </c>
      <c r="G38" s="261"/>
      <c r="H38" s="251" t="s">
        <v>185</v>
      </c>
      <c r="I38" s="251"/>
      <c r="J38" s="251" t="s">
        <v>186</v>
      </c>
      <c r="K38" s="251"/>
      <c r="L38" s="251" t="s">
        <v>187</v>
      </c>
      <c r="M38" s="251"/>
      <c r="N38" s="242" t="s">
        <v>202</v>
      </c>
      <c r="O38" s="242" t="s">
        <v>203</v>
      </c>
      <c r="P38" s="292" t="s">
        <v>24</v>
      </c>
    </row>
    <row r="39" spans="1:16" ht="18" x14ac:dyDescent="0.2">
      <c r="A39" s="296"/>
      <c r="B39" s="265"/>
      <c r="C39" s="267"/>
      <c r="D39" s="267"/>
      <c r="E39" s="267"/>
      <c r="F39" s="290"/>
      <c r="G39" s="262"/>
      <c r="H39" s="140" t="s">
        <v>181</v>
      </c>
      <c r="I39" s="140" t="s">
        <v>182</v>
      </c>
      <c r="J39" s="140" t="s">
        <v>181</v>
      </c>
      <c r="K39" s="140" t="s">
        <v>182</v>
      </c>
      <c r="L39" s="140" t="s">
        <v>181</v>
      </c>
      <c r="M39" s="140" t="s">
        <v>182</v>
      </c>
      <c r="N39" s="297"/>
      <c r="O39" s="297"/>
      <c r="P39" s="293"/>
    </row>
    <row r="40" spans="1:16" x14ac:dyDescent="0.15">
      <c r="A40" s="31" t="s">
        <v>177</v>
      </c>
      <c r="B40" s="12" t="s">
        <v>12</v>
      </c>
      <c r="C40" s="128">
        <v>53</v>
      </c>
      <c r="D40" s="156">
        <v>66</v>
      </c>
      <c r="E40" s="102">
        <v>30</v>
      </c>
      <c r="F40" s="33">
        <f>SUM(C40:E40)</f>
        <v>149</v>
      </c>
      <c r="G40" s="13" t="s">
        <v>14</v>
      </c>
      <c r="H40" s="87">
        <v>501</v>
      </c>
      <c r="I40" s="88">
        <v>211</v>
      </c>
      <c r="J40" s="156">
        <v>123</v>
      </c>
      <c r="K40" s="157">
        <v>957</v>
      </c>
      <c r="L40" s="101">
        <v>48</v>
      </c>
      <c r="M40" s="194">
        <v>558</v>
      </c>
      <c r="N40" s="205">
        <f t="shared" ref="N40:O40" si="6">SUM(H40,J40,L40)</f>
        <v>672</v>
      </c>
      <c r="O40" s="205">
        <f t="shared" si="6"/>
        <v>1726</v>
      </c>
      <c r="P40" s="196">
        <f>SUM(H40:M40)</f>
        <v>2398</v>
      </c>
    </row>
    <row r="41" spans="1:16" x14ac:dyDescent="0.15">
      <c r="A41" s="31" t="s">
        <v>51</v>
      </c>
      <c r="B41" s="12" t="s">
        <v>12</v>
      </c>
      <c r="C41" s="129">
        <v>10</v>
      </c>
      <c r="D41" s="121">
        <v>4</v>
      </c>
      <c r="E41" s="102">
        <v>8</v>
      </c>
      <c r="F41" s="35">
        <f>SUM(C41:E41)</f>
        <v>22</v>
      </c>
      <c r="G41" s="13" t="s">
        <v>14</v>
      </c>
      <c r="H41" s="81">
        <v>261</v>
      </c>
      <c r="I41" s="89">
        <v>73</v>
      </c>
      <c r="J41" s="158">
        <v>48</v>
      </c>
      <c r="K41" s="159">
        <v>112</v>
      </c>
      <c r="L41" s="102">
        <v>55</v>
      </c>
      <c r="M41" s="192">
        <v>171</v>
      </c>
      <c r="N41" s="205">
        <f t="shared" ref="N41:O44" si="7">SUM(H41,J41,L41)</f>
        <v>364</v>
      </c>
      <c r="O41" s="205">
        <f t="shared" si="7"/>
        <v>356</v>
      </c>
      <c r="P41" s="196">
        <f>SUM(H41:M41)</f>
        <v>720</v>
      </c>
    </row>
    <row r="42" spans="1:16" x14ac:dyDescent="0.15">
      <c r="A42" s="31" t="s">
        <v>188</v>
      </c>
      <c r="B42" s="12" t="s">
        <v>12</v>
      </c>
      <c r="C42" s="129">
        <v>3</v>
      </c>
      <c r="D42" s="121">
        <v>0</v>
      </c>
      <c r="E42" s="102">
        <v>0</v>
      </c>
      <c r="F42" s="144"/>
      <c r="G42" s="43"/>
      <c r="H42" s="81">
        <v>47</v>
      </c>
      <c r="I42" s="89">
        <v>8</v>
      </c>
      <c r="J42" s="160">
        <v>0</v>
      </c>
      <c r="K42" s="160">
        <v>0</v>
      </c>
      <c r="L42" s="102">
        <v>0</v>
      </c>
      <c r="M42" s="192">
        <v>0</v>
      </c>
      <c r="N42" s="205">
        <f t="shared" si="7"/>
        <v>47</v>
      </c>
      <c r="O42" s="205">
        <f t="shared" si="7"/>
        <v>8</v>
      </c>
      <c r="P42" s="196">
        <f>SUM(H42:M42)</f>
        <v>55</v>
      </c>
    </row>
    <row r="43" spans="1:16" x14ac:dyDescent="0.15">
      <c r="A43" s="31" t="s">
        <v>189</v>
      </c>
      <c r="B43" s="12" t="s">
        <v>12</v>
      </c>
      <c r="C43" s="130">
        <v>3</v>
      </c>
      <c r="D43" s="121">
        <v>15</v>
      </c>
      <c r="E43" s="102">
        <v>0</v>
      </c>
      <c r="F43" s="145"/>
      <c r="G43" s="43"/>
      <c r="H43" s="85">
        <v>11</v>
      </c>
      <c r="I43" s="146">
        <v>34</v>
      </c>
      <c r="J43" s="160">
        <v>8</v>
      </c>
      <c r="K43" s="160">
        <v>86</v>
      </c>
      <c r="L43" s="147">
        <v>0</v>
      </c>
      <c r="M43" s="193">
        <v>0</v>
      </c>
      <c r="N43" s="205">
        <f t="shared" si="7"/>
        <v>19</v>
      </c>
      <c r="O43" s="205">
        <f t="shared" si="7"/>
        <v>120</v>
      </c>
      <c r="P43" s="197">
        <f>SUM(H43:M43)</f>
        <v>139</v>
      </c>
    </row>
    <row r="44" spans="1:16" x14ac:dyDescent="0.15">
      <c r="A44" s="31" t="s">
        <v>178</v>
      </c>
      <c r="B44" s="12" t="s">
        <v>12</v>
      </c>
      <c r="C44" s="65">
        <v>9</v>
      </c>
      <c r="D44" s="121">
        <v>2</v>
      </c>
      <c r="E44" s="102">
        <v>0</v>
      </c>
      <c r="F44" s="34">
        <f>SUM(C44:E44)</f>
        <v>11</v>
      </c>
      <c r="G44" s="43" t="s">
        <v>14</v>
      </c>
      <c r="H44" s="85">
        <v>46</v>
      </c>
      <c r="I44" s="85">
        <v>9</v>
      </c>
      <c r="J44" s="160">
        <v>2</v>
      </c>
      <c r="K44" s="160">
        <v>3</v>
      </c>
      <c r="L44" s="101">
        <v>0</v>
      </c>
      <c r="M44" s="194">
        <v>0</v>
      </c>
      <c r="N44" s="205">
        <f t="shared" si="7"/>
        <v>48</v>
      </c>
      <c r="O44" s="205">
        <f t="shared" si="7"/>
        <v>12</v>
      </c>
      <c r="P44" s="196">
        <f>SUM(H44:M44)</f>
        <v>60</v>
      </c>
    </row>
    <row r="45" spans="1:16" x14ac:dyDescent="0.2">
      <c r="E45" s="4"/>
      <c r="M45" s="4"/>
      <c r="N45" s="4"/>
      <c r="O45" s="4"/>
    </row>
  </sheetData>
  <mergeCells count="74">
    <mergeCell ref="A20:P20"/>
    <mergeCell ref="G21:G23"/>
    <mergeCell ref="H22:I22"/>
    <mergeCell ref="J22:K22"/>
    <mergeCell ref="L22:M22"/>
    <mergeCell ref="P22:P23"/>
    <mergeCell ref="B21:B23"/>
    <mergeCell ref="C22:C23"/>
    <mergeCell ref="D22:D23"/>
    <mergeCell ref="E22:E23"/>
    <mergeCell ref="F22:F23"/>
    <mergeCell ref="C21:F21"/>
    <mergeCell ref="H21:P21"/>
    <mergeCell ref="A21:A23"/>
    <mergeCell ref="N22:N23"/>
    <mergeCell ref="O22:O23"/>
    <mergeCell ref="A11:P11"/>
    <mergeCell ref="C12:F12"/>
    <mergeCell ref="H12:P12"/>
    <mergeCell ref="A12:A14"/>
    <mergeCell ref="B12:B14"/>
    <mergeCell ref="C13:C14"/>
    <mergeCell ref="D13:D14"/>
    <mergeCell ref="E13:E14"/>
    <mergeCell ref="F13:F14"/>
    <mergeCell ref="G12:G14"/>
    <mergeCell ref="H13:I13"/>
    <mergeCell ref="J13:K13"/>
    <mergeCell ref="L13:M13"/>
    <mergeCell ref="P13:P14"/>
    <mergeCell ref="N13:N14"/>
    <mergeCell ref="O13:O14"/>
    <mergeCell ref="A27:P27"/>
    <mergeCell ref="C28:F28"/>
    <mergeCell ref="A28:A30"/>
    <mergeCell ref="B28:B30"/>
    <mergeCell ref="C29:C30"/>
    <mergeCell ref="D29:D30"/>
    <mergeCell ref="E29:E30"/>
    <mergeCell ref="F29:F30"/>
    <mergeCell ref="G28:G30"/>
    <mergeCell ref="H28:P28"/>
    <mergeCell ref="H29:I29"/>
    <mergeCell ref="J29:K29"/>
    <mergeCell ref="L29:M29"/>
    <mergeCell ref="P29:P30"/>
    <mergeCell ref="N29:N30"/>
    <mergeCell ref="O29:O30"/>
    <mergeCell ref="A36:P36"/>
    <mergeCell ref="C37:F37"/>
    <mergeCell ref="C38:C39"/>
    <mergeCell ref="D38:D39"/>
    <mergeCell ref="E38:E39"/>
    <mergeCell ref="F38:F39"/>
    <mergeCell ref="G37:G39"/>
    <mergeCell ref="H37:P37"/>
    <mergeCell ref="H38:I38"/>
    <mergeCell ref="J38:K38"/>
    <mergeCell ref="L38:M38"/>
    <mergeCell ref="P38:P39"/>
    <mergeCell ref="A37:A39"/>
    <mergeCell ref="B37:B39"/>
    <mergeCell ref="N38:N39"/>
    <mergeCell ref="O38:O39"/>
    <mergeCell ref="A10:P10"/>
    <mergeCell ref="A2:A9"/>
    <mergeCell ref="J9:P9"/>
    <mergeCell ref="B2:P3"/>
    <mergeCell ref="B4:P4"/>
    <mergeCell ref="B5:P5"/>
    <mergeCell ref="B6:P7"/>
    <mergeCell ref="B8:I8"/>
    <mergeCell ref="B9:I9"/>
    <mergeCell ref="J8:P8"/>
  </mergeCells>
  <phoneticPr fontId="19" type="noConversion"/>
  <printOptions horizontalCentered="1"/>
  <pageMargins left="0.51181102362204722" right="0.51181102362204722" top="0.55118110236220474" bottom="0.55118110236220474" header="0.11811023622047245" footer="0.1181102362204724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3" zoomScale="60" zoomScaleNormal="60" zoomScaleSheetLayoutView="89" workbookViewId="0">
      <selection activeCell="B2" sqref="A2:P46"/>
    </sheetView>
  </sheetViews>
  <sheetFormatPr baseColWidth="10" defaultColWidth="9.33203125" defaultRowHeight="12.75" x14ac:dyDescent="0.2"/>
  <cols>
    <col min="1" max="1" width="33.1640625" customWidth="1"/>
    <col min="2" max="2" width="17.1640625" customWidth="1"/>
    <col min="3" max="5" width="6.6640625" customWidth="1"/>
    <col min="6" max="6" width="7.83203125" customWidth="1"/>
    <col min="7" max="7" width="10.33203125" style="1" customWidth="1"/>
    <col min="8" max="8" width="5.83203125" style="1" customWidth="1"/>
    <col min="9" max="11" width="5.83203125" customWidth="1"/>
    <col min="12" max="12" width="6" customWidth="1"/>
    <col min="13" max="15" width="5.83203125" customWidth="1"/>
    <col min="16" max="16" width="8.33203125" customWidth="1"/>
  </cols>
  <sheetData>
    <row r="1" spans="1:18" ht="13.5" thickBot="1" x14ac:dyDescent="0.25">
      <c r="G1"/>
      <c r="H1"/>
    </row>
    <row r="2" spans="1:18" ht="15" x14ac:dyDescent="0.2">
      <c r="A2" s="236"/>
      <c r="B2" s="252" t="s">
        <v>198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163"/>
      <c r="R2" s="163"/>
    </row>
    <row r="3" spans="1:18" ht="15" x14ac:dyDescent="0.2">
      <c r="A3" s="237"/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163"/>
      <c r="R3" s="163"/>
    </row>
    <row r="4" spans="1:18" ht="12.75" customHeight="1" x14ac:dyDescent="0.2">
      <c r="A4" s="237"/>
      <c r="B4" s="315" t="s">
        <v>199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164"/>
      <c r="R4" s="164"/>
    </row>
    <row r="5" spans="1:18" ht="17.25" customHeight="1" thickBot="1" x14ac:dyDescent="0.25">
      <c r="A5" s="237"/>
      <c r="B5" s="218" t="s">
        <v>192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  <c r="Q5" s="164"/>
      <c r="R5" s="164"/>
    </row>
    <row r="6" spans="1:18" ht="12.75" customHeight="1" x14ac:dyDescent="0.2">
      <c r="A6" s="237"/>
      <c r="B6" s="221" t="s">
        <v>193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</row>
    <row r="7" spans="1:18" ht="14.25" customHeight="1" x14ac:dyDescent="0.2">
      <c r="A7" s="23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</row>
    <row r="8" spans="1:18" ht="15" customHeight="1" x14ac:dyDescent="0.2">
      <c r="A8" s="237"/>
      <c r="B8" s="223" t="s">
        <v>196</v>
      </c>
      <c r="C8" s="224"/>
      <c r="D8" s="224"/>
      <c r="E8" s="224"/>
      <c r="F8" s="224"/>
      <c r="G8" s="224"/>
      <c r="H8" s="224"/>
      <c r="I8" s="224"/>
      <c r="J8" s="225" t="s">
        <v>194</v>
      </c>
      <c r="K8" s="226"/>
      <c r="L8" s="226"/>
      <c r="M8" s="226"/>
      <c r="N8" s="226"/>
      <c r="O8" s="226"/>
      <c r="P8" s="227"/>
    </row>
    <row r="9" spans="1:18" ht="15.75" customHeight="1" thickBot="1" x14ac:dyDescent="0.25">
      <c r="A9" s="238"/>
      <c r="B9" s="230" t="s">
        <v>197</v>
      </c>
      <c r="C9" s="231"/>
      <c r="D9" s="231"/>
      <c r="E9" s="231"/>
      <c r="F9" s="231"/>
      <c r="G9" s="231"/>
      <c r="H9" s="231"/>
      <c r="I9" s="231"/>
      <c r="J9" s="239" t="s">
        <v>195</v>
      </c>
      <c r="K9" s="240"/>
      <c r="L9" s="240"/>
      <c r="M9" s="240"/>
      <c r="N9" s="240"/>
      <c r="O9" s="240"/>
      <c r="P9" s="241"/>
    </row>
    <row r="10" spans="1:18" x14ac:dyDescent="0.2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8" ht="12" customHeight="1" x14ac:dyDescent="0.2">
      <c r="A11" s="244" t="s">
        <v>2</v>
      </c>
      <c r="B11" s="245"/>
      <c r="C11" s="245"/>
      <c r="D11" s="245"/>
      <c r="E11" s="245"/>
      <c r="F11" s="245"/>
      <c r="G11" s="245"/>
      <c r="H11" s="245"/>
      <c r="I11" s="246"/>
      <c r="J11" s="246"/>
      <c r="K11" s="246"/>
      <c r="L11" s="246"/>
      <c r="M11" s="246"/>
      <c r="N11" s="246"/>
      <c r="O11" s="246"/>
      <c r="P11" s="246"/>
    </row>
    <row r="12" spans="1:18" ht="9" customHeight="1" x14ac:dyDescent="0.2">
      <c r="A12" s="263" t="s">
        <v>75</v>
      </c>
      <c r="B12" s="263" t="s">
        <v>68</v>
      </c>
      <c r="C12" s="247" t="s">
        <v>21</v>
      </c>
      <c r="D12" s="248"/>
      <c r="E12" s="248"/>
      <c r="F12" s="249"/>
      <c r="G12" s="260" t="s">
        <v>22</v>
      </c>
      <c r="H12" s="250" t="s">
        <v>23</v>
      </c>
      <c r="I12" s="250"/>
      <c r="J12" s="250"/>
      <c r="K12" s="250"/>
      <c r="L12" s="250"/>
      <c r="M12" s="250"/>
      <c r="N12" s="250"/>
      <c r="O12" s="250"/>
      <c r="P12" s="250"/>
    </row>
    <row r="13" spans="1:18" ht="18" customHeight="1" x14ac:dyDescent="0.2">
      <c r="A13" s="264"/>
      <c r="B13" s="264"/>
      <c r="C13" s="309" t="s">
        <v>185</v>
      </c>
      <c r="D13" s="309" t="s">
        <v>186</v>
      </c>
      <c r="E13" s="309" t="s">
        <v>190</v>
      </c>
      <c r="F13" s="270" t="s">
        <v>24</v>
      </c>
      <c r="G13" s="261"/>
      <c r="H13" s="251" t="s">
        <v>185</v>
      </c>
      <c r="I13" s="251"/>
      <c r="J13" s="251" t="s">
        <v>186</v>
      </c>
      <c r="K13" s="251"/>
      <c r="L13" s="251" t="s">
        <v>187</v>
      </c>
      <c r="M13" s="251"/>
      <c r="N13" s="242" t="s">
        <v>202</v>
      </c>
      <c r="O13" s="242" t="s">
        <v>203</v>
      </c>
      <c r="P13" s="311" t="s">
        <v>24</v>
      </c>
    </row>
    <row r="14" spans="1:18" ht="18" customHeight="1" x14ac:dyDescent="0.2">
      <c r="A14" s="265"/>
      <c r="B14" s="265"/>
      <c r="C14" s="310"/>
      <c r="D14" s="310"/>
      <c r="E14" s="310"/>
      <c r="F14" s="271"/>
      <c r="G14" s="262"/>
      <c r="H14" s="313" t="s">
        <v>95</v>
      </c>
      <c r="I14" s="314"/>
      <c r="J14" s="313" t="s">
        <v>95</v>
      </c>
      <c r="K14" s="314"/>
      <c r="L14" s="313" t="s">
        <v>95</v>
      </c>
      <c r="M14" s="314"/>
      <c r="N14" s="243"/>
      <c r="O14" s="243"/>
      <c r="P14" s="312"/>
    </row>
    <row r="15" spans="1:18" ht="12" customHeight="1" x14ac:dyDescent="0.15">
      <c r="A15" s="14" t="s">
        <v>171</v>
      </c>
      <c r="B15" s="15" t="s">
        <v>94</v>
      </c>
      <c r="C15" s="115">
        <v>22.5</v>
      </c>
      <c r="D15" s="122">
        <v>0</v>
      </c>
      <c r="E15" s="124">
        <v>51.9</v>
      </c>
      <c r="F15" s="110">
        <f>SUM(C15:E15)</f>
        <v>74.400000000000006</v>
      </c>
      <c r="G15" s="13" t="s">
        <v>95</v>
      </c>
      <c r="H15" s="305">
        <v>1</v>
      </c>
      <c r="I15" s="306"/>
      <c r="J15" s="307">
        <v>0</v>
      </c>
      <c r="K15" s="308"/>
      <c r="L15" s="303">
        <v>3</v>
      </c>
      <c r="M15" s="304"/>
      <c r="N15" s="212">
        <f t="shared" ref="N15:O16" si="0">SUM(H15,J15,L15)</f>
        <v>4</v>
      </c>
      <c r="O15" s="212">
        <f t="shared" si="0"/>
        <v>0</v>
      </c>
      <c r="P15" s="209">
        <f>SUM(I15:M15)</f>
        <v>3</v>
      </c>
    </row>
    <row r="16" spans="1:18" ht="9.6" customHeight="1" x14ac:dyDescent="0.15">
      <c r="A16" s="16" t="s">
        <v>96</v>
      </c>
      <c r="B16" s="17" t="s">
        <v>12</v>
      </c>
      <c r="C16" s="103">
        <v>38</v>
      </c>
      <c r="D16" s="93">
        <v>46</v>
      </c>
      <c r="E16" s="125">
        <v>33</v>
      </c>
      <c r="F16" s="111">
        <f>SUM(C16:E16)</f>
        <v>117</v>
      </c>
      <c r="G16" s="18" t="s">
        <v>13</v>
      </c>
      <c r="H16" s="305">
        <v>38</v>
      </c>
      <c r="I16" s="306">
        <v>0</v>
      </c>
      <c r="J16" s="307">
        <v>46</v>
      </c>
      <c r="K16" s="308"/>
      <c r="L16" s="303">
        <v>33</v>
      </c>
      <c r="M16" s="304"/>
      <c r="N16" s="212">
        <f t="shared" si="0"/>
        <v>117</v>
      </c>
      <c r="O16" s="212">
        <f t="shared" si="0"/>
        <v>0</v>
      </c>
      <c r="P16" s="210">
        <f>SUM(I16:M16)</f>
        <v>79</v>
      </c>
    </row>
    <row r="17" spans="1:16" ht="12" customHeight="1" x14ac:dyDescent="0.2">
      <c r="A17" s="244" t="s">
        <v>97</v>
      </c>
      <c r="B17" s="245"/>
      <c r="C17" s="245"/>
      <c r="D17" s="245"/>
      <c r="E17" s="245"/>
      <c r="F17" s="245"/>
      <c r="G17" s="245"/>
      <c r="H17" s="245"/>
      <c r="I17" s="246"/>
      <c r="J17" s="246"/>
      <c r="K17" s="246"/>
      <c r="L17" s="246"/>
      <c r="M17" s="246"/>
      <c r="N17" s="246"/>
      <c r="O17" s="246"/>
      <c r="P17" s="246"/>
    </row>
    <row r="18" spans="1:16" ht="9" customHeight="1" x14ac:dyDescent="0.2">
      <c r="A18" s="250" t="s">
        <v>75</v>
      </c>
      <c r="B18" s="250" t="s">
        <v>68</v>
      </c>
      <c r="C18" s="250" t="s">
        <v>21</v>
      </c>
      <c r="D18" s="250"/>
      <c r="E18" s="250"/>
      <c r="F18" s="250"/>
      <c r="G18" s="250" t="s">
        <v>22</v>
      </c>
      <c r="H18" s="250" t="s">
        <v>23</v>
      </c>
      <c r="I18" s="250"/>
      <c r="J18" s="250"/>
      <c r="K18" s="250"/>
      <c r="L18" s="250"/>
      <c r="M18" s="250"/>
      <c r="N18" s="250"/>
      <c r="O18" s="250"/>
      <c r="P18" s="250"/>
    </row>
    <row r="19" spans="1:16" ht="18" customHeight="1" x14ac:dyDescent="0.2">
      <c r="A19" s="250"/>
      <c r="B19" s="250"/>
      <c r="C19" s="321" t="s">
        <v>185</v>
      </c>
      <c r="D19" s="321" t="s">
        <v>186</v>
      </c>
      <c r="E19" s="321" t="s">
        <v>190</v>
      </c>
      <c r="F19" s="320" t="s">
        <v>24</v>
      </c>
      <c r="G19" s="250"/>
      <c r="H19" s="251" t="s">
        <v>185</v>
      </c>
      <c r="I19" s="251"/>
      <c r="J19" s="251" t="s">
        <v>186</v>
      </c>
      <c r="K19" s="251"/>
      <c r="L19" s="251" t="s">
        <v>187</v>
      </c>
      <c r="M19" s="251"/>
      <c r="N19" s="242" t="s">
        <v>202</v>
      </c>
      <c r="O19" s="242" t="s">
        <v>203</v>
      </c>
      <c r="P19" s="228" t="s">
        <v>24</v>
      </c>
    </row>
    <row r="20" spans="1:16" ht="18" customHeight="1" x14ac:dyDescent="0.2">
      <c r="A20" s="250"/>
      <c r="B20" s="250"/>
      <c r="C20" s="321"/>
      <c r="D20" s="321"/>
      <c r="E20" s="321"/>
      <c r="F20" s="320"/>
      <c r="G20" s="250"/>
      <c r="H20" s="139" t="s">
        <v>181</v>
      </c>
      <c r="I20" s="139" t="s">
        <v>182</v>
      </c>
      <c r="J20" s="139" t="s">
        <v>181</v>
      </c>
      <c r="K20" s="139" t="s">
        <v>182</v>
      </c>
      <c r="L20" s="139" t="s">
        <v>181</v>
      </c>
      <c r="M20" s="139" t="s">
        <v>182</v>
      </c>
      <c r="N20" s="243"/>
      <c r="O20" s="243"/>
      <c r="P20" s="229"/>
    </row>
    <row r="21" spans="1:16" ht="9" customHeight="1" x14ac:dyDescent="0.2">
      <c r="A21" s="26" t="s">
        <v>128</v>
      </c>
      <c r="B21" s="30" t="s">
        <v>12</v>
      </c>
      <c r="C21" s="82">
        <f>101</f>
        <v>101</v>
      </c>
      <c r="D21" s="105">
        <v>43</v>
      </c>
      <c r="E21" s="99">
        <v>96</v>
      </c>
      <c r="F21" s="39">
        <f>SUM(C21:E21)</f>
        <v>240</v>
      </c>
      <c r="G21" s="29" t="s">
        <v>17</v>
      </c>
      <c r="H21" s="151">
        <f>93</f>
        <v>93</v>
      </c>
      <c r="I21" s="151">
        <v>8</v>
      </c>
      <c r="J21" s="91">
        <f>47</f>
        <v>47</v>
      </c>
      <c r="K21" s="105">
        <v>0</v>
      </c>
      <c r="L21" s="106">
        <v>96</v>
      </c>
      <c r="M21" s="207">
        <v>0</v>
      </c>
      <c r="N21" s="201">
        <f t="shared" ref="N21:O26" si="1">SUM(H21,J21,L21)</f>
        <v>236</v>
      </c>
      <c r="O21" s="201">
        <f t="shared" si="1"/>
        <v>8</v>
      </c>
      <c r="P21" s="211">
        <f t="shared" ref="P21:P26" si="2">SUM(I21:M21)</f>
        <v>151</v>
      </c>
    </row>
    <row r="22" spans="1:16" ht="9" customHeight="1" x14ac:dyDescent="0.2">
      <c r="A22" s="26" t="s">
        <v>155</v>
      </c>
      <c r="B22" s="30" t="s">
        <v>12</v>
      </c>
      <c r="C22" s="82">
        <v>13</v>
      </c>
      <c r="D22" s="105">
        <v>21</v>
      </c>
      <c r="E22" s="99">
        <v>22</v>
      </c>
      <c r="F22" s="39">
        <f>SUM(C22:E22)</f>
        <v>56</v>
      </c>
      <c r="G22" s="29" t="s">
        <v>17</v>
      </c>
      <c r="H22" s="161">
        <v>11</v>
      </c>
      <c r="I22" s="151">
        <v>2</v>
      </c>
      <c r="J22" s="91">
        <v>19</v>
      </c>
      <c r="K22" s="91">
        <v>2</v>
      </c>
      <c r="L22" s="99">
        <v>22</v>
      </c>
      <c r="M22" s="207">
        <v>0</v>
      </c>
      <c r="N22" s="201">
        <f t="shared" si="1"/>
        <v>52</v>
      </c>
      <c r="O22" s="201">
        <f t="shared" si="1"/>
        <v>4</v>
      </c>
      <c r="P22" s="211">
        <f t="shared" si="2"/>
        <v>45</v>
      </c>
    </row>
    <row r="23" spans="1:16" ht="9.6" customHeight="1" x14ac:dyDescent="0.2">
      <c r="A23" s="26" t="s">
        <v>51</v>
      </c>
      <c r="B23" s="27" t="s">
        <v>93</v>
      </c>
      <c r="C23" s="82">
        <v>6</v>
      </c>
      <c r="D23" s="105">
        <v>3</v>
      </c>
      <c r="E23" s="99">
        <v>5</v>
      </c>
      <c r="F23" s="39">
        <f>SUM(C23:E23)</f>
        <v>14</v>
      </c>
      <c r="G23" s="29" t="s">
        <v>17</v>
      </c>
      <c r="H23" s="161">
        <v>130</v>
      </c>
      <c r="I23" s="151">
        <v>23</v>
      </c>
      <c r="J23" s="91">
        <v>44</v>
      </c>
      <c r="K23" s="105">
        <v>7</v>
      </c>
      <c r="L23" s="106">
        <v>55</v>
      </c>
      <c r="M23" s="207">
        <v>19</v>
      </c>
      <c r="N23" s="201">
        <f t="shared" si="1"/>
        <v>229</v>
      </c>
      <c r="O23" s="201">
        <f t="shared" si="1"/>
        <v>49</v>
      </c>
      <c r="P23" s="211">
        <f t="shared" si="2"/>
        <v>148</v>
      </c>
    </row>
    <row r="24" spans="1:16" ht="9.6" customHeight="1" x14ac:dyDescent="0.2">
      <c r="A24" s="26" t="s">
        <v>201</v>
      </c>
      <c r="B24" s="30" t="s">
        <v>12</v>
      </c>
      <c r="C24" s="82">
        <v>19</v>
      </c>
      <c r="D24" s="105">
        <v>51</v>
      </c>
      <c r="E24" s="99">
        <v>32</v>
      </c>
      <c r="F24" s="39">
        <f t="shared" ref="F24:F26" si="3">SUM(C24:E24)</f>
        <v>102</v>
      </c>
      <c r="G24" s="29" t="s">
        <v>17</v>
      </c>
      <c r="H24" s="161">
        <v>17</v>
      </c>
      <c r="I24" s="151">
        <v>2</v>
      </c>
      <c r="J24" s="91">
        <v>38</v>
      </c>
      <c r="K24" s="105">
        <v>13</v>
      </c>
      <c r="L24" s="106">
        <v>24</v>
      </c>
      <c r="M24" s="207">
        <v>8</v>
      </c>
      <c r="N24" s="201">
        <f t="shared" si="1"/>
        <v>79</v>
      </c>
      <c r="O24" s="201">
        <f t="shared" si="1"/>
        <v>23</v>
      </c>
      <c r="P24" s="211">
        <f t="shared" si="2"/>
        <v>85</v>
      </c>
    </row>
    <row r="25" spans="1:16" ht="21" customHeight="1" x14ac:dyDescent="0.2">
      <c r="A25" s="26" t="s">
        <v>154</v>
      </c>
      <c r="B25" s="30" t="s">
        <v>12</v>
      </c>
      <c r="C25" s="84">
        <v>5</v>
      </c>
      <c r="D25" s="173">
        <v>16</v>
      </c>
      <c r="E25" s="100">
        <v>12</v>
      </c>
      <c r="F25" s="39">
        <f t="shared" si="3"/>
        <v>33</v>
      </c>
      <c r="G25" s="29" t="s">
        <v>17</v>
      </c>
      <c r="H25" s="161">
        <v>5</v>
      </c>
      <c r="I25" s="68">
        <v>0</v>
      </c>
      <c r="J25" s="92">
        <v>10</v>
      </c>
      <c r="K25" s="173">
        <v>6</v>
      </c>
      <c r="L25" s="174">
        <v>12</v>
      </c>
      <c r="M25" s="208">
        <v>0</v>
      </c>
      <c r="N25" s="212">
        <f t="shared" si="1"/>
        <v>27</v>
      </c>
      <c r="O25" s="212">
        <f t="shared" si="1"/>
        <v>6</v>
      </c>
      <c r="P25" s="211">
        <f t="shared" si="2"/>
        <v>28</v>
      </c>
    </row>
    <row r="26" spans="1:16" ht="9.6" customHeight="1" x14ac:dyDescent="0.2">
      <c r="A26" s="26" t="s">
        <v>164</v>
      </c>
      <c r="B26" s="30" t="s">
        <v>12</v>
      </c>
      <c r="C26" s="82">
        <v>4</v>
      </c>
      <c r="D26" s="105">
        <v>2</v>
      </c>
      <c r="E26" s="99">
        <v>3</v>
      </c>
      <c r="F26" s="39">
        <f t="shared" si="3"/>
        <v>9</v>
      </c>
      <c r="G26" s="29" t="s">
        <v>17</v>
      </c>
      <c r="H26" s="151">
        <v>4</v>
      </c>
      <c r="I26" s="151">
        <v>0</v>
      </c>
      <c r="J26" s="91">
        <v>2</v>
      </c>
      <c r="K26" s="105">
        <v>0</v>
      </c>
      <c r="L26" s="106">
        <v>2</v>
      </c>
      <c r="M26" s="207">
        <v>1</v>
      </c>
      <c r="N26" s="201">
        <f t="shared" si="1"/>
        <v>8</v>
      </c>
      <c r="O26" s="201">
        <f t="shared" si="1"/>
        <v>1</v>
      </c>
      <c r="P26" s="211">
        <f t="shared" si="2"/>
        <v>5</v>
      </c>
    </row>
    <row r="27" spans="1:16" ht="12" customHeight="1" x14ac:dyDescent="0.2">
      <c r="A27" s="244" t="s">
        <v>98</v>
      </c>
      <c r="B27" s="245"/>
      <c r="C27" s="245"/>
      <c r="D27" s="245"/>
      <c r="E27" s="245"/>
      <c r="F27" s="245"/>
      <c r="G27" s="245"/>
      <c r="H27" s="245"/>
      <c r="I27" s="246"/>
      <c r="J27" s="246"/>
      <c r="K27" s="246"/>
      <c r="L27" s="246"/>
      <c r="M27" s="246"/>
      <c r="N27" s="246"/>
      <c r="O27" s="246"/>
      <c r="P27" s="246"/>
    </row>
    <row r="28" spans="1:16" ht="9" customHeight="1" x14ac:dyDescent="0.2">
      <c r="A28" s="263" t="s">
        <v>75</v>
      </c>
      <c r="B28" s="263" t="s">
        <v>68</v>
      </c>
      <c r="C28" s="247" t="s">
        <v>21</v>
      </c>
      <c r="D28" s="248"/>
      <c r="E28" s="248"/>
      <c r="F28" s="249"/>
      <c r="G28" s="232" t="s">
        <v>22</v>
      </c>
      <c r="H28" s="250" t="s">
        <v>23</v>
      </c>
      <c r="I28" s="250"/>
      <c r="J28" s="250"/>
      <c r="K28" s="250"/>
      <c r="L28" s="250"/>
      <c r="M28" s="250"/>
      <c r="N28" s="250"/>
      <c r="O28" s="250"/>
      <c r="P28" s="250"/>
    </row>
    <row r="29" spans="1:16" ht="18" customHeight="1" x14ac:dyDescent="0.2">
      <c r="A29" s="264"/>
      <c r="B29" s="264"/>
      <c r="C29" s="309" t="s">
        <v>185</v>
      </c>
      <c r="D29" s="309" t="s">
        <v>186</v>
      </c>
      <c r="E29" s="309" t="s">
        <v>190</v>
      </c>
      <c r="F29" s="270" t="s">
        <v>24</v>
      </c>
      <c r="G29" s="233"/>
      <c r="H29" s="251" t="s">
        <v>185</v>
      </c>
      <c r="I29" s="251"/>
      <c r="J29" s="251" t="s">
        <v>186</v>
      </c>
      <c r="K29" s="251"/>
      <c r="L29" s="251" t="s">
        <v>187</v>
      </c>
      <c r="M29" s="319"/>
      <c r="N29" s="242" t="s">
        <v>202</v>
      </c>
      <c r="O29" s="242" t="s">
        <v>203</v>
      </c>
      <c r="P29" s="292" t="s">
        <v>24</v>
      </c>
    </row>
    <row r="30" spans="1:16" ht="18" customHeight="1" x14ac:dyDescent="0.2">
      <c r="A30" s="265"/>
      <c r="B30" s="265"/>
      <c r="C30" s="310"/>
      <c r="D30" s="310"/>
      <c r="E30" s="310"/>
      <c r="F30" s="271"/>
      <c r="G30" s="234"/>
      <c r="H30" s="139" t="s">
        <v>181</v>
      </c>
      <c r="I30" s="139" t="s">
        <v>182</v>
      </c>
      <c r="J30" s="139" t="s">
        <v>181</v>
      </c>
      <c r="K30" s="139" t="s">
        <v>182</v>
      </c>
      <c r="L30" s="139" t="s">
        <v>181</v>
      </c>
      <c r="M30" s="206" t="s">
        <v>182</v>
      </c>
      <c r="N30" s="243"/>
      <c r="O30" s="243"/>
      <c r="P30" s="293"/>
    </row>
    <row r="31" spans="1:16" ht="9" customHeight="1" x14ac:dyDescent="0.2">
      <c r="A31" s="9" t="s">
        <v>99</v>
      </c>
      <c r="B31" s="10" t="s">
        <v>156</v>
      </c>
      <c r="C31" s="73">
        <v>35</v>
      </c>
      <c r="D31" s="90">
        <v>36</v>
      </c>
      <c r="E31" s="175">
        <v>31</v>
      </c>
      <c r="F31" s="21">
        <f t="shared" ref="F31:F46" si="4">SUM(C31:E31)</f>
        <v>102</v>
      </c>
      <c r="G31" s="13" t="s">
        <v>100</v>
      </c>
      <c r="H31" s="148">
        <v>35</v>
      </c>
      <c r="I31" s="149">
        <v>0</v>
      </c>
      <c r="J31" s="62">
        <v>36</v>
      </c>
      <c r="K31" s="62">
        <v>0</v>
      </c>
      <c r="L31" s="79">
        <v>31</v>
      </c>
      <c r="M31" s="207">
        <v>0</v>
      </c>
      <c r="N31" s="201">
        <f t="shared" ref="N31:O44" si="5">SUM(H31,J31,L31)</f>
        <v>102</v>
      </c>
      <c r="O31" s="201">
        <f t="shared" si="5"/>
        <v>0</v>
      </c>
      <c r="P31" s="179">
        <f t="shared" ref="P31:P46" si="6">SUM(H31:M31)</f>
        <v>102</v>
      </c>
    </row>
    <row r="32" spans="1:16" ht="9" customHeight="1" x14ac:dyDescent="0.2">
      <c r="A32" s="9" t="s">
        <v>101</v>
      </c>
      <c r="B32" s="10" t="s">
        <v>156</v>
      </c>
      <c r="C32" s="73">
        <v>0</v>
      </c>
      <c r="D32" s="90">
        <v>0</v>
      </c>
      <c r="E32" s="175">
        <v>1</v>
      </c>
      <c r="F32" s="21">
        <f t="shared" si="4"/>
        <v>1</v>
      </c>
      <c r="G32" s="13" t="s">
        <v>17</v>
      </c>
      <c r="H32" s="67">
        <v>0</v>
      </c>
      <c r="I32" s="67">
        <v>0</v>
      </c>
      <c r="J32" s="90">
        <v>0</v>
      </c>
      <c r="K32" s="90">
        <v>0</v>
      </c>
      <c r="L32" s="99">
        <v>6</v>
      </c>
      <c r="M32" s="207">
        <v>1</v>
      </c>
      <c r="N32" s="201">
        <f t="shared" si="5"/>
        <v>6</v>
      </c>
      <c r="O32" s="201">
        <f t="shared" si="5"/>
        <v>1</v>
      </c>
      <c r="P32" s="195">
        <f t="shared" si="6"/>
        <v>7</v>
      </c>
    </row>
    <row r="33" spans="1:16" ht="9.6" customHeight="1" x14ac:dyDescent="0.2">
      <c r="A33" s="9" t="s">
        <v>102</v>
      </c>
      <c r="B33" s="10" t="s">
        <v>156</v>
      </c>
      <c r="C33" s="73">
        <v>1</v>
      </c>
      <c r="D33" s="90">
        <v>1</v>
      </c>
      <c r="E33" s="175">
        <v>2</v>
      </c>
      <c r="F33" s="21">
        <f t="shared" si="4"/>
        <v>4</v>
      </c>
      <c r="G33" s="13" t="s">
        <v>100</v>
      </c>
      <c r="H33" s="67">
        <v>2</v>
      </c>
      <c r="I33" s="67">
        <v>1</v>
      </c>
      <c r="J33" s="90">
        <v>2</v>
      </c>
      <c r="K33" s="90">
        <v>1</v>
      </c>
      <c r="L33" s="99">
        <v>4</v>
      </c>
      <c r="M33" s="207">
        <v>2</v>
      </c>
      <c r="N33" s="201">
        <f t="shared" si="5"/>
        <v>8</v>
      </c>
      <c r="O33" s="201">
        <f t="shared" si="5"/>
        <v>4</v>
      </c>
      <c r="P33" s="195">
        <f t="shared" si="6"/>
        <v>12</v>
      </c>
    </row>
    <row r="34" spans="1:16" ht="9" customHeight="1" x14ac:dyDescent="0.2">
      <c r="A34" s="9" t="s">
        <v>103</v>
      </c>
      <c r="B34" s="10" t="s">
        <v>156</v>
      </c>
      <c r="C34" s="73">
        <v>2</v>
      </c>
      <c r="D34" s="90">
        <v>3</v>
      </c>
      <c r="E34" s="175">
        <v>1</v>
      </c>
      <c r="F34" s="21">
        <f t="shared" si="4"/>
        <v>6</v>
      </c>
      <c r="G34" s="13" t="s">
        <v>100</v>
      </c>
      <c r="H34" s="67">
        <v>8</v>
      </c>
      <c r="I34" s="67">
        <v>2</v>
      </c>
      <c r="J34" s="90">
        <v>12</v>
      </c>
      <c r="K34" s="90">
        <v>3</v>
      </c>
      <c r="L34" s="99">
        <v>4</v>
      </c>
      <c r="M34" s="207">
        <v>1</v>
      </c>
      <c r="N34" s="201">
        <f t="shared" si="5"/>
        <v>24</v>
      </c>
      <c r="O34" s="201">
        <f t="shared" si="5"/>
        <v>6</v>
      </c>
      <c r="P34" s="195">
        <f t="shared" si="6"/>
        <v>30</v>
      </c>
    </row>
    <row r="35" spans="1:16" ht="9" customHeight="1" x14ac:dyDescent="0.2">
      <c r="A35" s="9" t="s">
        <v>104</v>
      </c>
      <c r="B35" s="10" t="s">
        <v>156</v>
      </c>
      <c r="C35" s="73">
        <v>1</v>
      </c>
      <c r="D35" s="90">
        <v>3</v>
      </c>
      <c r="E35" s="176">
        <v>0</v>
      </c>
      <c r="F35" s="21">
        <f t="shared" si="4"/>
        <v>4</v>
      </c>
      <c r="G35" s="13" t="s">
        <v>17</v>
      </c>
      <c r="H35" s="67">
        <v>5</v>
      </c>
      <c r="I35" s="67">
        <v>1</v>
      </c>
      <c r="J35" s="90">
        <v>15</v>
      </c>
      <c r="K35" s="90">
        <v>3</v>
      </c>
      <c r="L35" s="99">
        <v>0</v>
      </c>
      <c r="M35" s="207">
        <v>0</v>
      </c>
      <c r="N35" s="201">
        <f t="shared" si="5"/>
        <v>20</v>
      </c>
      <c r="O35" s="201">
        <f t="shared" si="5"/>
        <v>4</v>
      </c>
      <c r="P35" s="195">
        <f t="shared" si="6"/>
        <v>24</v>
      </c>
    </row>
    <row r="36" spans="1:16" ht="9" customHeight="1" x14ac:dyDescent="0.2">
      <c r="A36" s="9" t="s">
        <v>105</v>
      </c>
      <c r="B36" s="10" t="s">
        <v>156</v>
      </c>
      <c r="C36" s="73">
        <v>42</v>
      </c>
      <c r="D36" s="90">
        <v>70</v>
      </c>
      <c r="E36" s="176">
        <v>118</v>
      </c>
      <c r="F36" s="21">
        <f t="shared" si="4"/>
        <v>230</v>
      </c>
      <c r="G36" s="13" t="s">
        <v>100</v>
      </c>
      <c r="H36" s="67">
        <v>42</v>
      </c>
      <c r="I36" s="67">
        <v>0</v>
      </c>
      <c r="J36" s="90">
        <v>70</v>
      </c>
      <c r="K36" s="90">
        <v>0</v>
      </c>
      <c r="L36" s="99">
        <v>118</v>
      </c>
      <c r="M36" s="207">
        <v>0</v>
      </c>
      <c r="N36" s="201">
        <f t="shared" si="5"/>
        <v>230</v>
      </c>
      <c r="O36" s="201">
        <f t="shared" si="5"/>
        <v>0</v>
      </c>
      <c r="P36" s="195">
        <f t="shared" si="6"/>
        <v>230</v>
      </c>
    </row>
    <row r="37" spans="1:16" ht="9" customHeight="1" x14ac:dyDescent="0.2">
      <c r="A37" s="9" t="s">
        <v>106</v>
      </c>
      <c r="B37" s="10" t="s">
        <v>156</v>
      </c>
      <c r="C37" s="73">
        <v>0</v>
      </c>
      <c r="D37" s="90">
        <v>2</v>
      </c>
      <c r="E37" s="176">
        <v>1</v>
      </c>
      <c r="F37" s="21">
        <f t="shared" si="4"/>
        <v>3</v>
      </c>
      <c r="G37" s="13" t="s">
        <v>100</v>
      </c>
      <c r="H37" s="67">
        <v>0</v>
      </c>
      <c r="I37" s="67">
        <v>0</v>
      </c>
      <c r="J37" s="90">
        <v>6</v>
      </c>
      <c r="K37" s="90">
        <v>1</v>
      </c>
      <c r="L37" s="99">
        <v>6</v>
      </c>
      <c r="M37" s="207">
        <v>1</v>
      </c>
      <c r="N37" s="201">
        <f t="shared" si="5"/>
        <v>12</v>
      </c>
      <c r="O37" s="201">
        <f t="shared" si="5"/>
        <v>2</v>
      </c>
      <c r="P37" s="195">
        <f t="shared" si="6"/>
        <v>14</v>
      </c>
    </row>
    <row r="38" spans="1:16" ht="9" customHeight="1" x14ac:dyDescent="0.2">
      <c r="A38" s="9" t="s">
        <v>107</v>
      </c>
      <c r="B38" s="10" t="s">
        <v>156</v>
      </c>
      <c r="C38" s="73">
        <v>0</v>
      </c>
      <c r="D38" s="90">
        <v>0</v>
      </c>
      <c r="E38" s="176">
        <v>3</v>
      </c>
      <c r="F38" s="21">
        <f t="shared" si="4"/>
        <v>3</v>
      </c>
      <c r="G38" s="13" t="s">
        <v>100</v>
      </c>
      <c r="H38" s="67">
        <v>0</v>
      </c>
      <c r="I38" s="67">
        <v>0</v>
      </c>
      <c r="J38" s="90">
        <v>0</v>
      </c>
      <c r="K38" s="90">
        <v>0</v>
      </c>
      <c r="L38" s="99">
        <v>6</v>
      </c>
      <c r="M38" s="207">
        <v>3</v>
      </c>
      <c r="N38" s="201">
        <f t="shared" si="5"/>
        <v>6</v>
      </c>
      <c r="O38" s="201">
        <f t="shared" si="5"/>
        <v>3</v>
      </c>
      <c r="P38" s="195">
        <f t="shared" si="6"/>
        <v>9</v>
      </c>
    </row>
    <row r="39" spans="1:16" ht="9" customHeight="1" x14ac:dyDescent="0.2">
      <c r="A39" s="9" t="s">
        <v>108</v>
      </c>
      <c r="B39" s="10" t="s">
        <v>156</v>
      </c>
      <c r="C39" s="73">
        <v>1</v>
      </c>
      <c r="D39" s="90">
        <v>14</v>
      </c>
      <c r="E39" s="176">
        <v>5</v>
      </c>
      <c r="F39" s="21">
        <f t="shared" si="4"/>
        <v>20</v>
      </c>
      <c r="G39" s="13" t="s">
        <v>109</v>
      </c>
      <c r="H39" s="67">
        <v>4</v>
      </c>
      <c r="I39" s="141">
        <v>1</v>
      </c>
      <c r="J39" s="90">
        <v>56</v>
      </c>
      <c r="K39" s="90">
        <v>14</v>
      </c>
      <c r="L39" s="99">
        <v>20</v>
      </c>
      <c r="M39" s="207">
        <v>5</v>
      </c>
      <c r="N39" s="201">
        <f t="shared" si="5"/>
        <v>80</v>
      </c>
      <c r="O39" s="201">
        <f t="shared" si="5"/>
        <v>20</v>
      </c>
      <c r="P39" s="195">
        <f t="shared" si="6"/>
        <v>100</v>
      </c>
    </row>
    <row r="40" spans="1:16" ht="9" customHeight="1" x14ac:dyDescent="0.2">
      <c r="A40" s="9" t="s">
        <v>110</v>
      </c>
      <c r="B40" s="10" t="s">
        <v>156</v>
      </c>
      <c r="C40" s="73">
        <v>1</v>
      </c>
      <c r="D40" s="90">
        <v>1</v>
      </c>
      <c r="E40" s="176">
        <v>3</v>
      </c>
      <c r="F40" s="21">
        <f t="shared" si="4"/>
        <v>5</v>
      </c>
      <c r="G40" s="13" t="s">
        <v>109</v>
      </c>
      <c r="H40" s="67">
        <v>4</v>
      </c>
      <c r="I40" s="141">
        <v>1</v>
      </c>
      <c r="J40" s="90">
        <v>4</v>
      </c>
      <c r="K40" s="90">
        <v>1</v>
      </c>
      <c r="L40" s="99">
        <v>12</v>
      </c>
      <c r="M40" s="207">
        <v>3</v>
      </c>
      <c r="N40" s="201">
        <f t="shared" si="5"/>
        <v>20</v>
      </c>
      <c r="O40" s="201">
        <f t="shared" si="5"/>
        <v>5</v>
      </c>
      <c r="P40" s="195">
        <f t="shared" si="6"/>
        <v>25</v>
      </c>
    </row>
    <row r="41" spans="1:16" ht="9" customHeight="1" x14ac:dyDescent="0.2">
      <c r="A41" s="9" t="s">
        <v>180</v>
      </c>
      <c r="B41" s="10" t="s">
        <v>157</v>
      </c>
      <c r="C41" s="73">
        <v>122</v>
      </c>
      <c r="D41" s="90">
        <v>109</v>
      </c>
      <c r="E41" s="176">
        <v>141</v>
      </c>
      <c r="F41" s="21">
        <f t="shared" si="4"/>
        <v>372</v>
      </c>
      <c r="G41" s="13" t="s">
        <v>100</v>
      </c>
      <c r="H41" s="67">
        <v>122</v>
      </c>
      <c r="I41" s="67">
        <v>0</v>
      </c>
      <c r="J41" s="90">
        <v>109</v>
      </c>
      <c r="K41" s="90">
        <v>0</v>
      </c>
      <c r="L41" s="99">
        <v>141</v>
      </c>
      <c r="M41" s="207">
        <v>0</v>
      </c>
      <c r="N41" s="201">
        <f t="shared" si="5"/>
        <v>372</v>
      </c>
      <c r="O41" s="201">
        <f t="shared" si="5"/>
        <v>0</v>
      </c>
      <c r="P41" s="195">
        <f t="shared" si="6"/>
        <v>372</v>
      </c>
    </row>
    <row r="42" spans="1:16" ht="9.75" customHeight="1" x14ac:dyDescent="0.2">
      <c r="A42" s="9" t="s">
        <v>111</v>
      </c>
      <c r="B42" s="10" t="s">
        <v>157</v>
      </c>
      <c r="C42" s="73">
        <v>0</v>
      </c>
      <c r="D42" s="90">
        <v>4</v>
      </c>
      <c r="E42" s="176">
        <v>5</v>
      </c>
      <c r="F42" s="21">
        <f t="shared" si="4"/>
        <v>9</v>
      </c>
      <c r="G42" s="13" t="s">
        <v>100</v>
      </c>
      <c r="H42" s="67">
        <v>0</v>
      </c>
      <c r="I42" s="67">
        <v>0</v>
      </c>
      <c r="J42" s="90">
        <v>4</v>
      </c>
      <c r="K42" s="90">
        <v>0</v>
      </c>
      <c r="L42" s="99">
        <v>5</v>
      </c>
      <c r="M42" s="207">
        <v>0</v>
      </c>
      <c r="N42" s="201">
        <f t="shared" si="5"/>
        <v>9</v>
      </c>
      <c r="O42" s="201">
        <f t="shared" si="5"/>
        <v>0</v>
      </c>
      <c r="P42" s="195">
        <f t="shared" si="6"/>
        <v>9</v>
      </c>
    </row>
    <row r="43" spans="1:16" ht="9" customHeight="1" x14ac:dyDescent="0.2">
      <c r="A43" s="9" t="s">
        <v>112</v>
      </c>
      <c r="B43" s="10" t="s">
        <v>139</v>
      </c>
      <c r="C43" s="73">
        <v>7</v>
      </c>
      <c r="D43" s="90">
        <v>4</v>
      </c>
      <c r="E43" s="176">
        <v>5</v>
      </c>
      <c r="F43" s="21">
        <f t="shared" si="4"/>
        <v>16</v>
      </c>
      <c r="G43" s="13" t="s">
        <v>100</v>
      </c>
      <c r="H43" s="67">
        <v>7</v>
      </c>
      <c r="I43" s="67">
        <v>0</v>
      </c>
      <c r="J43" s="90">
        <v>4</v>
      </c>
      <c r="K43" s="90">
        <v>0</v>
      </c>
      <c r="L43" s="99">
        <v>5</v>
      </c>
      <c r="M43" s="207">
        <v>0</v>
      </c>
      <c r="N43" s="201">
        <f t="shared" si="5"/>
        <v>16</v>
      </c>
      <c r="O43" s="201">
        <f t="shared" si="5"/>
        <v>0</v>
      </c>
      <c r="P43" s="195">
        <f t="shared" si="6"/>
        <v>16</v>
      </c>
    </row>
    <row r="44" spans="1:16" ht="9" customHeight="1" x14ac:dyDescent="0.2">
      <c r="A44" s="9" t="s">
        <v>113</v>
      </c>
      <c r="B44" s="10" t="s">
        <v>114</v>
      </c>
      <c r="C44" s="73">
        <v>129</v>
      </c>
      <c r="D44" s="90">
        <v>129</v>
      </c>
      <c r="E44" s="176">
        <v>151</v>
      </c>
      <c r="F44" s="21">
        <f t="shared" si="4"/>
        <v>409</v>
      </c>
      <c r="G44" s="13" t="s">
        <v>100</v>
      </c>
      <c r="H44" s="67">
        <v>129</v>
      </c>
      <c r="I44" s="67">
        <v>0</v>
      </c>
      <c r="J44" s="90">
        <v>129</v>
      </c>
      <c r="K44" s="90">
        <v>0</v>
      </c>
      <c r="L44" s="99">
        <v>151</v>
      </c>
      <c r="M44" s="207">
        <v>0</v>
      </c>
      <c r="N44" s="201">
        <f t="shared" si="5"/>
        <v>409</v>
      </c>
      <c r="O44" s="201">
        <f t="shared" si="5"/>
        <v>0</v>
      </c>
      <c r="P44" s="195">
        <f t="shared" si="6"/>
        <v>409</v>
      </c>
    </row>
    <row r="45" spans="1:16" ht="9" customHeight="1" x14ac:dyDescent="0.2">
      <c r="A45" s="9" t="s">
        <v>115</v>
      </c>
      <c r="B45" s="10" t="s">
        <v>114</v>
      </c>
      <c r="C45" s="73">
        <v>67</v>
      </c>
      <c r="D45" s="90">
        <v>90</v>
      </c>
      <c r="E45" s="176">
        <v>67</v>
      </c>
      <c r="F45" s="21">
        <f t="shared" si="4"/>
        <v>224</v>
      </c>
      <c r="G45" s="13" t="s">
        <v>17</v>
      </c>
      <c r="H45" s="67">
        <v>67</v>
      </c>
      <c r="I45" s="67">
        <v>0</v>
      </c>
      <c r="J45" s="90">
        <v>90</v>
      </c>
      <c r="K45" s="90">
        <v>0</v>
      </c>
      <c r="L45" s="99">
        <v>67</v>
      </c>
      <c r="M45" s="207">
        <v>0</v>
      </c>
      <c r="N45" s="201">
        <f t="shared" ref="N45:O46" si="7">SUM(H45,J45,L45)</f>
        <v>224</v>
      </c>
      <c r="O45" s="201">
        <f t="shared" si="7"/>
        <v>0</v>
      </c>
      <c r="P45" s="195">
        <f t="shared" si="6"/>
        <v>224</v>
      </c>
    </row>
    <row r="46" spans="1:16" ht="9" customHeight="1" x14ac:dyDescent="0.2">
      <c r="A46" s="9" t="s">
        <v>116</v>
      </c>
      <c r="B46" s="10" t="s">
        <v>140</v>
      </c>
      <c r="C46" s="73">
        <v>29</v>
      </c>
      <c r="D46" s="90">
        <v>34</v>
      </c>
      <c r="E46" s="176">
        <v>17</v>
      </c>
      <c r="F46" s="21">
        <f t="shared" si="4"/>
        <v>80</v>
      </c>
      <c r="G46" s="13" t="s">
        <v>100</v>
      </c>
      <c r="H46" s="67">
        <v>29</v>
      </c>
      <c r="I46" s="67">
        <v>0</v>
      </c>
      <c r="J46" s="90">
        <v>34</v>
      </c>
      <c r="K46" s="90">
        <v>0</v>
      </c>
      <c r="L46" s="99">
        <v>17</v>
      </c>
      <c r="M46" s="207">
        <v>0</v>
      </c>
      <c r="N46" s="201">
        <f t="shared" si="7"/>
        <v>80</v>
      </c>
      <c r="O46" s="201">
        <f t="shared" si="7"/>
        <v>0</v>
      </c>
      <c r="P46" s="195">
        <f t="shared" si="6"/>
        <v>80</v>
      </c>
    </row>
    <row r="48" spans="1:16" x14ac:dyDescent="0.2">
      <c r="A48" s="318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</row>
    <row r="51" spans="6:12" x14ac:dyDescent="0.2">
      <c r="K51" s="7"/>
      <c r="L51" s="7"/>
    </row>
    <row r="52" spans="6:12" x14ac:dyDescent="0.2">
      <c r="I52" s="7"/>
      <c r="J52" s="7"/>
    </row>
    <row r="53" spans="6:12" x14ac:dyDescent="0.2">
      <c r="F53" s="7"/>
      <c r="I53" s="7"/>
      <c r="J53" s="7"/>
    </row>
  </sheetData>
  <mergeCells count="68">
    <mergeCell ref="N13:N14"/>
    <mergeCell ref="O13:O14"/>
    <mergeCell ref="N19:N20"/>
    <mergeCell ref="O19:O20"/>
    <mergeCell ref="N29:N30"/>
    <mergeCell ref="O29:O30"/>
    <mergeCell ref="L14:M14"/>
    <mergeCell ref="J14:K14"/>
    <mergeCell ref="F19:F20"/>
    <mergeCell ref="G18:G20"/>
    <mergeCell ref="A17:P17"/>
    <mergeCell ref="C18:F18"/>
    <mergeCell ref="H18:P18"/>
    <mergeCell ref="H19:I19"/>
    <mergeCell ref="J19:K19"/>
    <mergeCell ref="L19:M19"/>
    <mergeCell ref="A18:A20"/>
    <mergeCell ref="B18:B20"/>
    <mergeCell ref="C19:C20"/>
    <mergeCell ref="D19:D20"/>
    <mergeCell ref="E19:E20"/>
    <mergeCell ref="P19:P20"/>
    <mergeCell ref="A48:P48"/>
    <mergeCell ref="A27:P27"/>
    <mergeCell ref="C28:F28"/>
    <mergeCell ref="H28:P28"/>
    <mergeCell ref="H29:I29"/>
    <mergeCell ref="J29:K29"/>
    <mergeCell ref="L29:M29"/>
    <mergeCell ref="A28:A30"/>
    <mergeCell ref="B28:B30"/>
    <mergeCell ref="C29:C30"/>
    <mergeCell ref="D29:D30"/>
    <mergeCell ref="E29:E30"/>
    <mergeCell ref="F29:F30"/>
    <mergeCell ref="G28:G30"/>
    <mergeCell ref="P29:P30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10:P10"/>
    <mergeCell ref="A11:P11"/>
    <mergeCell ref="C12:F12"/>
    <mergeCell ref="H12:P12"/>
    <mergeCell ref="H13:I13"/>
    <mergeCell ref="J13:K13"/>
    <mergeCell ref="L13:M13"/>
    <mergeCell ref="A12:A14"/>
    <mergeCell ref="B12:B14"/>
    <mergeCell ref="C13:C14"/>
    <mergeCell ref="D13:D14"/>
    <mergeCell ref="E13:E14"/>
    <mergeCell ref="F13:F14"/>
    <mergeCell ref="G12:G14"/>
    <mergeCell ref="P13:P14"/>
    <mergeCell ref="H14:I14"/>
    <mergeCell ref="L16:M16"/>
    <mergeCell ref="H15:I15"/>
    <mergeCell ref="H16:I16"/>
    <mergeCell ref="J15:K15"/>
    <mergeCell ref="J16:K16"/>
    <mergeCell ref="L15:M15"/>
  </mergeCells>
  <phoneticPr fontId="19" type="noConversion"/>
  <pageMargins left="0.51181102362204722" right="0.51181102362204722" top="0.55118110236220474" bottom="0.55118110236220474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opLeftCell="A15" zoomScale="60" zoomScaleNormal="60" zoomScaleSheetLayoutView="120" workbookViewId="0">
      <selection activeCell="B2" sqref="A2:P64"/>
    </sheetView>
  </sheetViews>
  <sheetFormatPr baseColWidth="10" defaultColWidth="12" defaultRowHeight="12.75" x14ac:dyDescent="0.2"/>
  <cols>
    <col min="1" max="1" width="35.83203125" customWidth="1"/>
    <col min="2" max="2" width="21.83203125" customWidth="1"/>
    <col min="3" max="3" width="8.6640625" customWidth="1"/>
    <col min="4" max="4" width="8.5" customWidth="1"/>
    <col min="5" max="5" width="8.6640625" customWidth="1"/>
    <col min="6" max="6" width="8.33203125" customWidth="1"/>
    <col min="7" max="7" width="11.33203125" customWidth="1"/>
    <col min="8" max="8" width="4.83203125" customWidth="1"/>
    <col min="9" max="9" width="4.6640625" customWidth="1"/>
    <col min="10" max="10" width="5.5" customWidth="1"/>
    <col min="11" max="11" width="5" customWidth="1"/>
    <col min="12" max="15" width="5.1640625" customWidth="1"/>
    <col min="16" max="16" width="7.83203125" customWidth="1"/>
  </cols>
  <sheetData>
    <row r="1" spans="1:18" ht="13.5" thickBot="1" x14ac:dyDescent="0.25"/>
    <row r="2" spans="1:18" ht="15" x14ac:dyDescent="0.2">
      <c r="A2" s="236"/>
      <c r="B2" s="252" t="s">
        <v>198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  <c r="Q2" s="163"/>
      <c r="R2" s="163"/>
    </row>
    <row r="3" spans="1:18" ht="15" x14ac:dyDescent="0.2">
      <c r="A3" s="237"/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163"/>
      <c r="R3" s="163"/>
    </row>
    <row r="4" spans="1:18" ht="12.75" customHeight="1" x14ac:dyDescent="0.2">
      <c r="A4" s="237"/>
      <c r="B4" s="315" t="s">
        <v>199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164"/>
      <c r="R4" s="164"/>
    </row>
    <row r="5" spans="1:18" ht="17.25" customHeight="1" thickBot="1" x14ac:dyDescent="0.25">
      <c r="A5" s="237"/>
      <c r="B5" s="218" t="s">
        <v>192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  <c r="Q5" s="164"/>
      <c r="R5" s="164"/>
    </row>
    <row r="6" spans="1:18" ht="12.75" customHeight="1" x14ac:dyDescent="0.2">
      <c r="A6" s="237"/>
      <c r="B6" s="221" t="s">
        <v>193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</row>
    <row r="7" spans="1:18" ht="14.25" customHeight="1" x14ac:dyDescent="0.2">
      <c r="A7" s="23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</row>
    <row r="8" spans="1:18" ht="15" customHeight="1" x14ac:dyDescent="0.2">
      <c r="A8" s="237"/>
      <c r="B8" s="223" t="s">
        <v>196</v>
      </c>
      <c r="C8" s="224"/>
      <c r="D8" s="224"/>
      <c r="E8" s="224"/>
      <c r="F8" s="224"/>
      <c r="G8" s="224"/>
      <c r="H8" s="224"/>
      <c r="I8" s="224"/>
      <c r="J8" s="225" t="s">
        <v>194</v>
      </c>
      <c r="K8" s="226"/>
      <c r="L8" s="226"/>
      <c r="M8" s="226"/>
      <c r="N8" s="226"/>
      <c r="O8" s="226"/>
      <c r="P8" s="227"/>
    </row>
    <row r="9" spans="1:18" ht="15.75" customHeight="1" thickBot="1" x14ac:dyDescent="0.25">
      <c r="A9" s="238"/>
      <c r="B9" s="230" t="s">
        <v>197</v>
      </c>
      <c r="C9" s="231"/>
      <c r="D9" s="231"/>
      <c r="E9" s="231"/>
      <c r="F9" s="231"/>
      <c r="G9" s="231"/>
      <c r="H9" s="231"/>
      <c r="I9" s="231"/>
      <c r="J9" s="239" t="s">
        <v>195</v>
      </c>
      <c r="K9" s="240"/>
      <c r="L9" s="240"/>
      <c r="M9" s="240"/>
      <c r="N9" s="240"/>
      <c r="O9" s="240"/>
      <c r="P9" s="241"/>
    </row>
    <row r="10" spans="1:18" x14ac:dyDescent="0.2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8" ht="12" customHeight="1" x14ac:dyDescent="0.2">
      <c r="A11" s="244" t="s">
        <v>172</v>
      </c>
      <c r="B11" s="245"/>
      <c r="C11" s="245"/>
      <c r="D11" s="245"/>
      <c r="E11" s="245"/>
      <c r="F11" s="245"/>
      <c r="G11" s="245"/>
      <c r="H11" s="245"/>
      <c r="I11" s="246"/>
      <c r="J11" s="246"/>
      <c r="K11" s="246"/>
      <c r="L11" s="246"/>
      <c r="M11" s="246"/>
      <c r="N11" s="246"/>
      <c r="O11" s="246"/>
      <c r="P11" s="246"/>
    </row>
    <row r="12" spans="1:18" ht="9" customHeight="1" x14ac:dyDescent="0.2">
      <c r="A12" s="242" t="s">
        <v>75</v>
      </c>
      <c r="B12" s="242" t="s">
        <v>68</v>
      </c>
      <c r="C12" s="250" t="s">
        <v>21</v>
      </c>
      <c r="D12" s="250"/>
      <c r="E12" s="250"/>
      <c r="F12" s="250"/>
      <c r="G12" s="242" t="s">
        <v>22</v>
      </c>
      <c r="H12" s="250" t="s">
        <v>23</v>
      </c>
      <c r="I12" s="250"/>
      <c r="J12" s="250"/>
      <c r="K12" s="250"/>
      <c r="L12" s="250"/>
      <c r="M12" s="250"/>
      <c r="N12" s="250"/>
      <c r="O12" s="250"/>
      <c r="P12" s="250"/>
    </row>
    <row r="13" spans="1:18" ht="12.75" customHeight="1" x14ac:dyDescent="0.2">
      <c r="A13" s="297"/>
      <c r="B13" s="297"/>
      <c r="C13" s="322" t="s">
        <v>185</v>
      </c>
      <c r="D13" s="322" t="s">
        <v>186</v>
      </c>
      <c r="E13" s="322" t="s">
        <v>190</v>
      </c>
      <c r="F13" s="228" t="s">
        <v>24</v>
      </c>
      <c r="G13" s="297"/>
      <c r="H13" s="251" t="s">
        <v>185</v>
      </c>
      <c r="I13" s="251"/>
      <c r="J13" s="251" t="s">
        <v>186</v>
      </c>
      <c r="K13" s="251"/>
      <c r="L13" s="251" t="s">
        <v>187</v>
      </c>
      <c r="M13" s="251"/>
      <c r="N13" s="242" t="s">
        <v>202</v>
      </c>
      <c r="O13" s="242" t="s">
        <v>203</v>
      </c>
      <c r="P13" s="320" t="s">
        <v>24</v>
      </c>
    </row>
    <row r="14" spans="1:18" ht="12.75" customHeight="1" x14ac:dyDescent="0.2">
      <c r="A14" s="243"/>
      <c r="B14" s="243"/>
      <c r="C14" s="323"/>
      <c r="D14" s="323"/>
      <c r="E14" s="323"/>
      <c r="F14" s="229"/>
      <c r="G14" s="243"/>
      <c r="H14" s="138" t="s">
        <v>181</v>
      </c>
      <c r="I14" s="138" t="s">
        <v>182</v>
      </c>
      <c r="J14" s="138" t="s">
        <v>181</v>
      </c>
      <c r="K14" s="138" t="s">
        <v>182</v>
      </c>
      <c r="L14" s="138" t="s">
        <v>181</v>
      </c>
      <c r="M14" s="138" t="s">
        <v>182</v>
      </c>
      <c r="N14" s="243"/>
      <c r="O14" s="243"/>
      <c r="P14" s="320"/>
    </row>
    <row r="15" spans="1:18" ht="9" customHeight="1" x14ac:dyDescent="0.2">
      <c r="A15" s="26" t="s">
        <v>26</v>
      </c>
      <c r="B15" s="27" t="s">
        <v>27</v>
      </c>
      <c r="C15" s="151">
        <v>3</v>
      </c>
      <c r="D15" s="91">
        <v>0</v>
      </c>
      <c r="E15" s="99">
        <v>0</v>
      </c>
      <c r="F15" s="38">
        <f>SUM(C15:E15)</f>
        <v>3</v>
      </c>
      <c r="G15" s="27" t="s">
        <v>17</v>
      </c>
      <c r="H15" s="82">
        <v>0</v>
      </c>
      <c r="I15" s="82">
        <v>0</v>
      </c>
      <c r="J15" s="91">
        <v>0</v>
      </c>
      <c r="K15" s="91">
        <v>0</v>
      </c>
      <c r="L15" s="99">
        <v>0</v>
      </c>
      <c r="M15" s="99">
        <v>0</v>
      </c>
      <c r="N15" s="201">
        <f t="shared" ref="N15:O29" si="0">SUM(H15,J15,L15)</f>
        <v>0</v>
      </c>
      <c r="O15" s="201">
        <f t="shared" si="0"/>
        <v>0</v>
      </c>
      <c r="P15" s="38">
        <f t="shared" ref="P15:P29" si="1">SUM(H15:M15)</f>
        <v>0</v>
      </c>
    </row>
    <row r="16" spans="1:18" ht="9" customHeight="1" x14ac:dyDescent="0.2">
      <c r="A16" s="26" t="s">
        <v>117</v>
      </c>
      <c r="B16" s="27" t="s">
        <v>158</v>
      </c>
      <c r="C16" s="150">
        <v>368</v>
      </c>
      <c r="D16" s="91">
        <v>41</v>
      </c>
      <c r="E16" s="99">
        <v>564</v>
      </c>
      <c r="F16" s="38">
        <f t="shared" ref="F16:F29" si="2">SUM(C16:E16)</f>
        <v>973</v>
      </c>
      <c r="G16" s="27" t="s">
        <v>13</v>
      </c>
      <c r="H16" s="107">
        <v>352</v>
      </c>
      <c r="I16" s="82">
        <v>24</v>
      </c>
      <c r="J16" s="91">
        <v>41</v>
      </c>
      <c r="K16" s="91">
        <v>0</v>
      </c>
      <c r="L16" s="99">
        <v>516</v>
      </c>
      <c r="M16" s="99">
        <v>18</v>
      </c>
      <c r="N16" s="201">
        <f t="shared" si="0"/>
        <v>909</v>
      </c>
      <c r="O16" s="201">
        <f t="shared" si="0"/>
        <v>42</v>
      </c>
      <c r="P16" s="38">
        <f t="shared" si="1"/>
        <v>951</v>
      </c>
    </row>
    <row r="17" spans="1:20" ht="9" customHeight="1" x14ac:dyDescent="0.2">
      <c r="A17" s="26" t="s">
        <v>118</v>
      </c>
      <c r="B17" s="27" t="s">
        <v>119</v>
      </c>
      <c r="C17" s="151">
        <v>5000</v>
      </c>
      <c r="D17" s="91">
        <v>0</v>
      </c>
      <c r="E17" s="99">
        <v>0</v>
      </c>
      <c r="F17" s="38">
        <f t="shared" si="2"/>
        <v>5000</v>
      </c>
      <c r="G17" s="27" t="s">
        <v>13</v>
      </c>
      <c r="H17" s="82">
        <v>37</v>
      </c>
      <c r="I17" s="82">
        <v>2</v>
      </c>
      <c r="J17" s="91">
        <v>0</v>
      </c>
      <c r="K17" s="91">
        <v>0</v>
      </c>
      <c r="L17" s="99">
        <v>0</v>
      </c>
      <c r="M17" s="99">
        <v>0</v>
      </c>
      <c r="N17" s="201">
        <f t="shared" si="0"/>
        <v>37</v>
      </c>
      <c r="O17" s="201">
        <f t="shared" si="0"/>
        <v>2</v>
      </c>
      <c r="P17" s="38">
        <f t="shared" si="1"/>
        <v>39</v>
      </c>
    </row>
    <row r="18" spans="1:20" ht="9.6" customHeight="1" x14ac:dyDescent="0.2">
      <c r="A18" s="26" t="s">
        <v>120</v>
      </c>
      <c r="B18" s="27" t="s">
        <v>121</v>
      </c>
      <c r="C18" s="151">
        <v>10000</v>
      </c>
      <c r="D18" s="91">
        <v>0</v>
      </c>
      <c r="E18" s="99">
        <v>0</v>
      </c>
      <c r="F18" s="38">
        <f t="shared" si="2"/>
        <v>10000</v>
      </c>
      <c r="G18" s="27" t="s">
        <v>13</v>
      </c>
      <c r="H18" s="107">
        <v>37</v>
      </c>
      <c r="I18" s="82">
        <v>2</v>
      </c>
      <c r="J18" s="91">
        <v>0</v>
      </c>
      <c r="K18" s="91">
        <v>0</v>
      </c>
      <c r="L18" s="99">
        <v>0</v>
      </c>
      <c r="M18" s="99">
        <v>0</v>
      </c>
      <c r="N18" s="201">
        <f t="shared" si="0"/>
        <v>37</v>
      </c>
      <c r="O18" s="201">
        <f t="shared" si="0"/>
        <v>2</v>
      </c>
      <c r="P18" s="38">
        <f t="shared" si="1"/>
        <v>39</v>
      </c>
    </row>
    <row r="19" spans="1:20" ht="9" customHeight="1" x14ac:dyDescent="0.2">
      <c r="A19" s="51" t="s">
        <v>3</v>
      </c>
      <c r="B19" s="52" t="s">
        <v>137</v>
      </c>
      <c r="C19" s="150">
        <v>901</v>
      </c>
      <c r="D19" s="91">
        <v>200</v>
      </c>
      <c r="E19" s="99">
        <v>1293</v>
      </c>
      <c r="F19" s="53">
        <f t="shared" si="2"/>
        <v>2394</v>
      </c>
      <c r="G19" s="52" t="s">
        <v>13</v>
      </c>
      <c r="H19" s="107">
        <v>810</v>
      </c>
      <c r="I19" s="82">
        <v>42</v>
      </c>
      <c r="J19" s="91">
        <v>141</v>
      </c>
      <c r="K19" s="91">
        <v>3</v>
      </c>
      <c r="L19" s="99">
        <v>1102</v>
      </c>
      <c r="M19" s="99">
        <v>73</v>
      </c>
      <c r="N19" s="201">
        <f t="shared" si="0"/>
        <v>2053</v>
      </c>
      <c r="O19" s="201">
        <f t="shared" si="0"/>
        <v>118</v>
      </c>
      <c r="P19" s="38">
        <f t="shared" si="1"/>
        <v>2171</v>
      </c>
    </row>
    <row r="20" spans="1:20" ht="9" customHeight="1" x14ac:dyDescent="0.2">
      <c r="A20" s="51" t="s">
        <v>3</v>
      </c>
      <c r="B20" s="52" t="s">
        <v>136</v>
      </c>
      <c r="C20" s="82">
        <v>79</v>
      </c>
      <c r="D20" s="91">
        <v>0</v>
      </c>
      <c r="E20" s="99">
        <v>157</v>
      </c>
      <c r="F20" s="53">
        <f t="shared" si="2"/>
        <v>236</v>
      </c>
      <c r="G20" s="52" t="s">
        <v>13</v>
      </c>
      <c r="H20" s="107">
        <v>75</v>
      </c>
      <c r="I20" s="82">
        <v>4</v>
      </c>
      <c r="J20" s="91">
        <v>0</v>
      </c>
      <c r="K20" s="91">
        <v>0</v>
      </c>
      <c r="L20" s="99">
        <v>144</v>
      </c>
      <c r="M20" s="99">
        <v>13</v>
      </c>
      <c r="N20" s="201">
        <f t="shared" si="0"/>
        <v>219</v>
      </c>
      <c r="O20" s="201">
        <f t="shared" si="0"/>
        <v>17</v>
      </c>
      <c r="P20" s="38">
        <f t="shared" si="1"/>
        <v>236</v>
      </c>
    </row>
    <row r="21" spans="1:20" ht="9" customHeight="1" x14ac:dyDescent="0.2">
      <c r="A21" s="51" t="s">
        <v>3</v>
      </c>
      <c r="B21" s="52" t="s">
        <v>159</v>
      </c>
      <c r="C21" s="82">
        <v>97</v>
      </c>
      <c r="D21" s="91">
        <v>31</v>
      </c>
      <c r="E21" s="99">
        <v>258</v>
      </c>
      <c r="F21" s="53">
        <f t="shared" si="2"/>
        <v>386</v>
      </c>
      <c r="G21" s="52" t="s">
        <v>13</v>
      </c>
      <c r="H21" s="107">
        <v>88</v>
      </c>
      <c r="I21" s="82">
        <v>9</v>
      </c>
      <c r="J21" s="91">
        <v>31</v>
      </c>
      <c r="K21" s="91">
        <v>2</v>
      </c>
      <c r="L21" s="99">
        <v>222</v>
      </c>
      <c r="M21" s="99">
        <v>36</v>
      </c>
      <c r="N21" s="201">
        <f t="shared" si="0"/>
        <v>341</v>
      </c>
      <c r="O21" s="201">
        <f t="shared" si="0"/>
        <v>47</v>
      </c>
      <c r="P21" s="38">
        <f t="shared" si="1"/>
        <v>388</v>
      </c>
      <c r="R21" s="2"/>
      <c r="S21" s="2"/>
    </row>
    <row r="22" spans="1:20" ht="9" customHeight="1" x14ac:dyDescent="0.2">
      <c r="A22" s="51" t="s">
        <v>25</v>
      </c>
      <c r="B22" s="52" t="s">
        <v>165</v>
      </c>
      <c r="C22" s="82">
        <f>5430+8935</f>
        <v>14365</v>
      </c>
      <c r="D22" s="91">
        <f>5969+8729</f>
        <v>14698</v>
      </c>
      <c r="E22" s="99">
        <f>4719+6454</f>
        <v>11173</v>
      </c>
      <c r="F22" s="53">
        <f t="shared" si="2"/>
        <v>40236</v>
      </c>
      <c r="G22" s="52" t="s">
        <v>13</v>
      </c>
      <c r="H22" s="82">
        <v>0</v>
      </c>
      <c r="I22" s="82">
        <v>0</v>
      </c>
      <c r="J22" s="91">
        <v>0</v>
      </c>
      <c r="K22" s="91">
        <v>0</v>
      </c>
      <c r="L22" s="99">
        <v>0</v>
      </c>
      <c r="M22" s="99">
        <v>0</v>
      </c>
      <c r="N22" s="201">
        <f t="shared" si="0"/>
        <v>0</v>
      </c>
      <c r="O22" s="201">
        <f t="shared" si="0"/>
        <v>0</v>
      </c>
      <c r="P22" s="38">
        <f t="shared" si="1"/>
        <v>0</v>
      </c>
      <c r="T22" s="7"/>
    </row>
    <row r="23" spans="1:20" ht="9" customHeight="1" x14ac:dyDescent="0.2">
      <c r="A23" s="26" t="s">
        <v>122</v>
      </c>
      <c r="B23" s="27" t="s">
        <v>158</v>
      </c>
      <c r="C23" s="82">
        <v>160</v>
      </c>
      <c r="D23" s="91">
        <v>163</v>
      </c>
      <c r="E23" s="99">
        <v>160</v>
      </c>
      <c r="F23" s="38">
        <f t="shared" si="2"/>
        <v>483</v>
      </c>
      <c r="G23" s="27" t="s">
        <v>13</v>
      </c>
      <c r="H23" s="107">
        <v>32</v>
      </c>
      <c r="I23" s="82">
        <v>8</v>
      </c>
      <c r="J23" s="91">
        <v>35</v>
      </c>
      <c r="K23" s="91">
        <v>8</v>
      </c>
      <c r="L23" s="99">
        <v>32</v>
      </c>
      <c r="M23" s="99">
        <v>8</v>
      </c>
      <c r="N23" s="201">
        <f t="shared" si="0"/>
        <v>99</v>
      </c>
      <c r="O23" s="201">
        <f t="shared" si="0"/>
        <v>24</v>
      </c>
      <c r="P23" s="38">
        <f t="shared" si="1"/>
        <v>123</v>
      </c>
    </row>
    <row r="24" spans="1:20" ht="9" customHeight="1" x14ac:dyDescent="0.2">
      <c r="A24" s="26" t="s">
        <v>123</v>
      </c>
      <c r="B24" s="27" t="s">
        <v>124</v>
      </c>
      <c r="C24" s="82">
        <v>3</v>
      </c>
      <c r="D24" s="91">
        <v>10</v>
      </c>
      <c r="E24" s="99">
        <v>28</v>
      </c>
      <c r="F24" s="38">
        <f t="shared" si="2"/>
        <v>41</v>
      </c>
      <c r="G24" s="27" t="s">
        <v>13</v>
      </c>
      <c r="H24" s="107">
        <f>22+2</f>
        <v>24</v>
      </c>
      <c r="I24" s="82">
        <v>2</v>
      </c>
      <c r="J24" s="91">
        <v>25</v>
      </c>
      <c r="K24" s="91">
        <v>3</v>
      </c>
      <c r="L24" s="99">
        <v>43</v>
      </c>
      <c r="M24" s="99">
        <v>1</v>
      </c>
      <c r="N24" s="201">
        <f t="shared" si="0"/>
        <v>92</v>
      </c>
      <c r="O24" s="201">
        <f t="shared" si="0"/>
        <v>6</v>
      </c>
      <c r="P24" s="38">
        <f t="shared" si="1"/>
        <v>98</v>
      </c>
    </row>
    <row r="25" spans="1:20" ht="9" customHeight="1" x14ac:dyDescent="0.2">
      <c r="A25" s="26" t="s">
        <v>123</v>
      </c>
      <c r="B25" s="27" t="s">
        <v>160</v>
      </c>
      <c r="C25" s="82">
        <v>1</v>
      </c>
      <c r="D25" s="91">
        <v>0</v>
      </c>
      <c r="E25" s="99">
        <v>1</v>
      </c>
      <c r="F25" s="38">
        <f t="shared" si="2"/>
        <v>2</v>
      </c>
      <c r="G25" s="27" t="s">
        <v>13</v>
      </c>
      <c r="H25" s="107">
        <v>30</v>
      </c>
      <c r="I25" s="82">
        <v>1</v>
      </c>
      <c r="J25" s="91">
        <v>0</v>
      </c>
      <c r="K25" s="91">
        <v>0</v>
      </c>
      <c r="L25" s="99">
        <v>28</v>
      </c>
      <c r="M25" s="99">
        <v>4</v>
      </c>
      <c r="N25" s="201">
        <f t="shared" si="0"/>
        <v>58</v>
      </c>
      <c r="O25" s="201">
        <f t="shared" si="0"/>
        <v>5</v>
      </c>
      <c r="P25" s="38">
        <f t="shared" si="1"/>
        <v>63</v>
      </c>
    </row>
    <row r="26" spans="1:20" ht="9" customHeight="1" x14ac:dyDescent="0.2">
      <c r="A26" s="26" t="s">
        <v>123</v>
      </c>
      <c r="B26" s="27" t="s">
        <v>93</v>
      </c>
      <c r="C26" s="82">
        <v>0</v>
      </c>
      <c r="D26" s="91">
        <v>0</v>
      </c>
      <c r="E26" s="99">
        <v>1</v>
      </c>
      <c r="F26" s="38">
        <f t="shared" si="2"/>
        <v>1</v>
      </c>
      <c r="G26" s="27" t="s">
        <v>13</v>
      </c>
      <c r="H26" s="82">
        <v>0</v>
      </c>
      <c r="I26" s="82">
        <v>0</v>
      </c>
      <c r="J26" s="91">
        <v>0</v>
      </c>
      <c r="K26" s="91">
        <v>0</v>
      </c>
      <c r="L26" s="99">
        <v>36</v>
      </c>
      <c r="M26" s="99">
        <v>0</v>
      </c>
      <c r="N26" s="201">
        <f t="shared" si="0"/>
        <v>36</v>
      </c>
      <c r="O26" s="201">
        <f t="shared" si="0"/>
        <v>0</v>
      </c>
      <c r="P26" s="38">
        <f t="shared" si="1"/>
        <v>36</v>
      </c>
    </row>
    <row r="27" spans="1:20" ht="9" customHeight="1" x14ac:dyDescent="0.2">
      <c r="A27" s="26" t="s">
        <v>123</v>
      </c>
      <c r="B27" s="27" t="s">
        <v>161</v>
      </c>
      <c r="C27" s="82">
        <v>0</v>
      </c>
      <c r="D27" s="91">
        <v>0</v>
      </c>
      <c r="E27" s="99">
        <v>2</v>
      </c>
      <c r="F27" s="38">
        <f t="shared" si="2"/>
        <v>2</v>
      </c>
      <c r="G27" s="27" t="s">
        <v>13</v>
      </c>
      <c r="H27" s="82">
        <v>0</v>
      </c>
      <c r="I27" s="82">
        <v>0</v>
      </c>
      <c r="J27" s="91">
        <v>0</v>
      </c>
      <c r="K27" s="91">
        <v>0</v>
      </c>
      <c r="L27" s="99">
        <v>16</v>
      </c>
      <c r="M27" s="99">
        <v>0</v>
      </c>
      <c r="N27" s="201">
        <f t="shared" si="0"/>
        <v>16</v>
      </c>
      <c r="O27" s="201">
        <f t="shared" si="0"/>
        <v>0</v>
      </c>
      <c r="P27" s="38">
        <f t="shared" si="1"/>
        <v>16</v>
      </c>
      <c r="R27" s="5"/>
      <c r="S27" s="6"/>
    </row>
    <row r="28" spans="1:20" ht="9" customHeight="1" x14ac:dyDescent="0.2">
      <c r="A28" s="26" t="s">
        <v>123</v>
      </c>
      <c r="B28" s="27" t="s">
        <v>138</v>
      </c>
      <c r="C28" s="82">
        <f>9+5</f>
        <v>14</v>
      </c>
      <c r="D28" s="91">
        <v>4</v>
      </c>
      <c r="E28" s="99">
        <v>55</v>
      </c>
      <c r="F28" s="38">
        <f t="shared" si="2"/>
        <v>73</v>
      </c>
      <c r="G28" s="27" t="s">
        <v>13</v>
      </c>
      <c r="H28" s="107">
        <f>9+14</f>
        <v>23</v>
      </c>
      <c r="I28" s="82">
        <v>0</v>
      </c>
      <c r="J28" s="91">
        <v>14</v>
      </c>
      <c r="K28" s="91">
        <v>0</v>
      </c>
      <c r="L28" s="99">
        <v>78</v>
      </c>
      <c r="M28" s="99">
        <v>2</v>
      </c>
      <c r="N28" s="201">
        <f t="shared" si="0"/>
        <v>115</v>
      </c>
      <c r="O28" s="201">
        <f t="shared" si="0"/>
        <v>2</v>
      </c>
      <c r="P28" s="38">
        <f t="shared" si="1"/>
        <v>117</v>
      </c>
    </row>
    <row r="29" spans="1:20" ht="9" customHeight="1" x14ac:dyDescent="0.2">
      <c r="A29" s="26" t="s">
        <v>123</v>
      </c>
      <c r="B29" s="27" t="s">
        <v>91</v>
      </c>
      <c r="C29" s="82">
        <v>2</v>
      </c>
      <c r="D29" s="91">
        <v>2</v>
      </c>
      <c r="E29" s="99">
        <v>3</v>
      </c>
      <c r="F29" s="38">
        <f t="shared" si="2"/>
        <v>7</v>
      </c>
      <c r="G29" s="27" t="s">
        <v>13</v>
      </c>
      <c r="H29" s="107">
        <v>42</v>
      </c>
      <c r="I29" s="82">
        <v>10</v>
      </c>
      <c r="J29" s="91">
        <v>31</v>
      </c>
      <c r="K29" s="91">
        <v>6</v>
      </c>
      <c r="L29" s="99">
        <v>32</v>
      </c>
      <c r="M29" s="99">
        <v>8</v>
      </c>
      <c r="N29" s="201">
        <f t="shared" si="0"/>
        <v>105</v>
      </c>
      <c r="O29" s="201">
        <f t="shared" si="0"/>
        <v>24</v>
      </c>
      <c r="P29" s="38">
        <f t="shared" si="1"/>
        <v>129</v>
      </c>
    </row>
    <row r="30" spans="1:20" ht="12" customHeight="1" x14ac:dyDescent="0.2">
      <c r="A30" s="244" t="s">
        <v>125</v>
      </c>
      <c r="B30" s="245"/>
      <c r="C30" s="245"/>
      <c r="D30" s="245"/>
      <c r="E30" s="245"/>
      <c r="F30" s="245"/>
      <c r="G30" s="245"/>
      <c r="H30" s="245"/>
      <c r="I30" s="246"/>
      <c r="J30" s="246"/>
      <c r="K30" s="246"/>
      <c r="L30" s="246"/>
      <c r="M30" s="246"/>
      <c r="N30" s="246"/>
      <c r="O30" s="246"/>
      <c r="P30" s="246"/>
    </row>
    <row r="31" spans="1:20" ht="9" customHeight="1" x14ac:dyDescent="0.2">
      <c r="A31" s="250" t="s">
        <v>75</v>
      </c>
      <c r="B31" s="250" t="s">
        <v>68</v>
      </c>
      <c r="C31" s="250" t="s">
        <v>21</v>
      </c>
      <c r="D31" s="250"/>
      <c r="E31" s="250"/>
      <c r="F31" s="250"/>
      <c r="G31" s="250" t="s">
        <v>22</v>
      </c>
      <c r="H31" s="138"/>
      <c r="I31" s="250" t="s">
        <v>23</v>
      </c>
      <c r="J31" s="250"/>
      <c r="K31" s="250"/>
      <c r="L31" s="250"/>
      <c r="M31" s="250"/>
      <c r="N31" s="250"/>
      <c r="O31" s="250"/>
      <c r="P31" s="250"/>
    </row>
    <row r="32" spans="1:20" ht="13.5" customHeight="1" x14ac:dyDescent="0.2">
      <c r="A32" s="250"/>
      <c r="B32" s="250"/>
      <c r="C32" s="322" t="s">
        <v>185</v>
      </c>
      <c r="D32" s="322" t="s">
        <v>186</v>
      </c>
      <c r="E32" s="322" t="s">
        <v>190</v>
      </c>
      <c r="F32" s="320" t="s">
        <v>24</v>
      </c>
      <c r="G32" s="250"/>
      <c r="H32" s="251" t="s">
        <v>185</v>
      </c>
      <c r="I32" s="251"/>
      <c r="J32" s="251" t="s">
        <v>186</v>
      </c>
      <c r="K32" s="251"/>
      <c r="L32" s="251" t="s">
        <v>187</v>
      </c>
      <c r="M32" s="251"/>
      <c r="N32" s="242" t="s">
        <v>202</v>
      </c>
      <c r="O32" s="242" t="s">
        <v>203</v>
      </c>
      <c r="P32" s="320" t="s">
        <v>24</v>
      </c>
    </row>
    <row r="33" spans="1:22" ht="13.5" customHeight="1" x14ac:dyDescent="0.2">
      <c r="A33" s="250"/>
      <c r="B33" s="250"/>
      <c r="C33" s="323"/>
      <c r="D33" s="323"/>
      <c r="E33" s="323"/>
      <c r="F33" s="320"/>
      <c r="G33" s="250"/>
      <c r="H33" s="138" t="s">
        <v>181</v>
      </c>
      <c r="I33" s="138" t="s">
        <v>182</v>
      </c>
      <c r="J33" s="138" t="s">
        <v>181</v>
      </c>
      <c r="K33" s="138" t="s">
        <v>182</v>
      </c>
      <c r="L33" s="138" t="s">
        <v>181</v>
      </c>
      <c r="M33" s="138" t="s">
        <v>182</v>
      </c>
      <c r="N33" s="243"/>
      <c r="O33" s="243"/>
      <c r="P33" s="320"/>
    </row>
    <row r="34" spans="1:22" ht="9" customHeight="1" x14ac:dyDescent="0.2">
      <c r="A34" s="26" t="s">
        <v>28</v>
      </c>
      <c r="B34" s="27" t="s">
        <v>59</v>
      </c>
      <c r="C34" s="82">
        <v>304</v>
      </c>
      <c r="D34" s="91">
        <v>290</v>
      </c>
      <c r="E34" s="99">
        <v>74</v>
      </c>
      <c r="F34" s="56">
        <f>SUM(C34:E34)</f>
        <v>668</v>
      </c>
      <c r="G34" s="27" t="s">
        <v>52</v>
      </c>
      <c r="H34" s="82">
        <v>0</v>
      </c>
      <c r="I34" s="82">
        <v>0</v>
      </c>
      <c r="J34" s="91">
        <v>0</v>
      </c>
      <c r="K34" s="91">
        <v>0</v>
      </c>
      <c r="L34" s="99">
        <v>0</v>
      </c>
      <c r="M34" s="99">
        <v>0</v>
      </c>
      <c r="N34" s="201">
        <f t="shared" ref="N34:O64" si="3">SUM(H34,J34,L34)</f>
        <v>0</v>
      </c>
      <c r="O34" s="201">
        <f t="shared" si="3"/>
        <v>0</v>
      </c>
      <c r="P34" s="57">
        <f t="shared" ref="P34:P64" si="4">SUM(H34:M34)</f>
        <v>0</v>
      </c>
      <c r="V34" s="2" t="s">
        <v>15</v>
      </c>
    </row>
    <row r="35" spans="1:22" ht="9.6" customHeight="1" x14ac:dyDescent="0.2">
      <c r="A35" s="26" t="s">
        <v>152</v>
      </c>
      <c r="B35" s="27" t="s">
        <v>59</v>
      </c>
      <c r="C35" s="82">
        <v>152</v>
      </c>
      <c r="D35" s="91">
        <v>135</v>
      </c>
      <c r="E35" s="99">
        <v>135</v>
      </c>
      <c r="F35" s="38">
        <f t="shared" ref="F35:F64" si="5">SUM(C35:E35)</f>
        <v>422</v>
      </c>
      <c r="G35" s="27" t="s">
        <v>52</v>
      </c>
      <c r="H35" s="82">
        <v>0</v>
      </c>
      <c r="I35" s="82">
        <v>0</v>
      </c>
      <c r="J35" s="91">
        <v>0</v>
      </c>
      <c r="K35" s="91">
        <v>0</v>
      </c>
      <c r="L35" s="99">
        <v>0</v>
      </c>
      <c r="M35" s="99">
        <v>0</v>
      </c>
      <c r="N35" s="201">
        <f t="shared" si="3"/>
        <v>0</v>
      </c>
      <c r="O35" s="201">
        <f t="shared" si="3"/>
        <v>0</v>
      </c>
      <c r="P35" s="57">
        <f t="shared" si="4"/>
        <v>0</v>
      </c>
    </row>
    <row r="36" spans="1:22" ht="9.75" customHeight="1" x14ac:dyDescent="0.2">
      <c r="A36" s="54" t="s">
        <v>184</v>
      </c>
      <c r="B36" s="55" t="s">
        <v>59</v>
      </c>
      <c r="C36" s="82">
        <v>0</v>
      </c>
      <c r="D36" s="91">
        <v>5</v>
      </c>
      <c r="E36" s="99">
        <v>228</v>
      </c>
      <c r="F36" s="48">
        <f t="shared" si="5"/>
        <v>233</v>
      </c>
      <c r="G36" s="55" t="s">
        <v>52</v>
      </c>
      <c r="H36" s="82">
        <v>0</v>
      </c>
      <c r="I36" s="82">
        <v>0</v>
      </c>
      <c r="J36" s="91">
        <v>0</v>
      </c>
      <c r="K36" s="91">
        <v>0</v>
      </c>
      <c r="L36" s="99">
        <v>0</v>
      </c>
      <c r="M36" s="99">
        <v>0</v>
      </c>
      <c r="N36" s="201">
        <f t="shared" si="3"/>
        <v>0</v>
      </c>
      <c r="O36" s="201">
        <f t="shared" si="3"/>
        <v>0</v>
      </c>
      <c r="P36" s="177">
        <f t="shared" si="4"/>
        <v>0</v>
      </c>
    </row>
    <row r="37" spans="1:22" ht="9" customHeight="1" x14ac:dyDescent="0.2">
      <c r="A37" s="9" t="s">
        <v>29</v>
      </c>
      <c r="B37" s="10" t="s">
        <v>59</v>
      </c>
      <c r="C37" s="82">
        <v>2</v>
      </c>
      <c r="D37" s="91">
        <v>2</v>
      </c>
      <c r="E37" s="99">
        <v>3</v>
      </c>
      <c r="F37" s="36">
        <f t="shared" si="5"/>
        <v>7</v>
      </c>
      <c r="G37" s="10" t="s">
        <v>52</v>
      </c>
      <c r="H37" s="82">
        <v>0</v>
      </c>
      <c r="I37" s="82">
        <v>0</v>
      </c>
      <c r="J37" s="91">
        <v>0</v>
      </c>
      <c r="K37" s="91">
        <v>0</v>
      </c>
      <c r="L37" s="99">
        <v>0</v>
      </c>
      <c r="M37" s="99">
        <v>0</v>
      </c>
      <c r="N37" s="201">
        <f t="shared" si="3"/>
        <v>0</v>
      </c>
      <c r="O37" s="201">
        <f t="shared" si="3"/>
        <v>0</v>
      </c>
      <c r="P37" s="178">
        <f t="shared" si="4"/>
        <v>0</v>
      </c>
      <c r="Q37" s="8"/>
    </row>
    <row r="38" spans="1:22" ht="9" customHeight="1" x14ac:dyDescent="0.2">
      <c r="A38" s="9" t="s">
        <v>57</v>
      </c>
      <c r="B38" s="10" t="s">
        <v>59</v>
      </c>
      <c r="C38" s="82">
        <v>2</v>
      </c>
      <c r="D38" s="91">
        <v>5</v>
      </c>
      <c r="E38" s="99">
        <v>8</v>
      </c>
      <c r="F38" s="36">
        <f t="shared" si="5"/>
        <v>15</v>
      </c>
      <c r="G38" s="10" t="s">
        <v>53</v>
      </c>
      <c r="H38" s="82">
        <v>0</v>
      </c>
      <c r="I38" s="82">
        <v>0</v>
      </c>
      <c r="J38" s="91">
        <v>0</v>
      </c>
      <c r="K38" s="91">
        <v>0</v>
      </c>
      <c r="L38" s="99">
        <v>0</v>
      </c>
      <c r="M38" s="99">
        <v>0</v>
      </c>
      <c r="N38" s="201">
        <f t="shared" si="3"/>
        <v>0</v>
      </c>
      <c r="O38" s="201">
        <f t="shared" si="3"/>
        <v>0</v>
      </c>
      <c r="P38" s="178">
        <f t="shared" si="4"/>
        <v>0</v>
      </c>
    </row>
    <row r="39" spans="1:22" ht="9" customHeight="1" x14ac:dyDescent="0.2">
      <c r="A39" s="9" t="s">
        <v>30</v>
      </c>
      <c r="B39" s="10" t="s">
        <v>59</v>
      </c>
      <c r="C39" s="82">
        <v>2</v>
      </c>
      <c r="D39" s="91">
        <v>2</v>
      </c>
      <c r="E39" s="99">
        <v>1</v>
      </c>
      <c r="F39" s="36">
        <f t="shared" si="5"/>
        <v>5</v>
      </c>
      <c r="G39" s="10" t="s">
        <v>52</v>
      </c>
      <c r="H39" s="82">
        <v>0</v>
      </c>
      <c r="I39" s="82">
        <v>0</v>
      </c>
      <c r="J39" s="91">
        <v>0</v>
      </c>
      <c r="K39" s="91">
        <v>0</v>
      </c>
      <c r="L39" s="99">
        <v>0</v>
      </c>
      <c r="M39" s="99">
        <v>0</v>
      </c>
      <c r="N39" s="201">
        <f t="shared" si="3"/>
        <v>0</v>
      </c>
      <c r="O39" s="201">
        <f t="shared" si="3"/>
        <v>0</v>
      </c>
      <c r="P39" s="178">
        <f t="shared" si="4"/>
        <v>0</v>
      </c>
    </row>
    <row r="40" spans="1:22" ht="9" customHeight="1" x14ac:dyDescent="0.2">
      <c r="A40" s="9" t="s">
        <v>19</v>
      </c>
      <c r="B40" s="10" t="s">
        <v>58</v>
      </c>
      <c r="C40" s="82">
        <v>288</v>
      </c>
      <c r="D40" s="91">
        <v>296</v>
      </c>
      <c r="E40" s="99">
        <v>274</v>
      </c>
      <c r="F40" s="36">
        <f t="shared" si="5"/>
        <v>858</v>
      </c>
      <c r="G40" s="10" t="s">
        <v>54</v>
      </c>
      <c r="H40" s="82">
        <v>0</v>
      </c>
      <c r="I40" s="82">
        <v>0</v>
      </c>
      <c r="J40" s="91">
        <v>0</v>
      </c>
      <c r="K40" s="91">
        <v>0</v>
      </c>
      <c r="L40" s="99">
        <v>0</v>
      </c>
      <c r="M40" s="99">
        <v>0</v>
      </c>
      <c r="N40" s="201">
        <f t="shared" si="3"/>
        <v>0</v>
      </c>
      <c r="O40" s="201">
        <f t="shared" si="3"/>
        <v>0</v>
      </c>
      <c r="P40" s="178">
        <f t="shared" si="4"/>
        <v>0</v>
      </c>
    </row>
    <row r="41" spans="1:22" ht="9" customHeight="1" x14ac:dyDescent="0.2">
      <c r="A41" s="9" t="s">
        <v>31</v>
      </c>
      <c r="B41" s="10" t="s">
        <v>58</v>
      </c>
      <c r="C41" s="82">
        <v>5044</v>
      </c>
      <c r="D41" s="91">
        <v>5875</v>
      </c>
      <c r="E41" s="99">
        <v>2764</v>
      </c>
      <c r="F41" s="36">
        <f t="shared" si="5"/>
        <v>13683</v>
      </c>
      <c r="G41" s="10" t="s">
        <v>54</v>
      </c>
      <c r="H41" s="82">
        <v>0</v>
      </c>
      <c r="I41" s="82">
        <v>0</v>
      </c>
      <c r="J41" s="91">
        <v>0</v>
      </c>
      <c r="K41" s="91">
        <v>0</v>
      </c>
      <c r="L41" s="99">
        <v>0</v>
      </c>
      <c r="M41" s="99">
        <v>0</v>
      </c>
      <c r="N41" s="201">
        <f t="shared" si="3"/>
        <v>0</v>
      </c>
      <c r="O41" s="201">
        <f t="shared" si="3"/>
        <v>0</v>
      </c>
      <c r="P41" s="178">
        <f t="shared" si="4"/>
        <v>0</v>
      </c>
    </row>
    <row r="42" spans="1:22" ht="9" customHeight="1" x14ac:dyDescent="0.2">
      <c r="A42" s="9" t="s">
        <v>32</v>
      </c>
      <c r="B42" s="10" t="s">
        <v>58</v>
      </c>
      <c r="C42" s="82">
        <v>481573</v>
      </c>
      <c r="D42" s="91">
        <v>531865</v>
      </c>
      <c r="E42" s="99">
        <v>341090</v>
      </c>
      <c r="F42" s="36">
        <f t="shared" si="5"/>
        <v>1354528</v>
      </c>
      <c r="G42" s="10" t="s">
        <v>54</v>
      </c>
      <c r="H42" s="82">
        <v>0</v>
      </c>
      <c r="I42" s="82">
        <v>0</v>
      </c>
      <c r="J42" s="91">
        <v>0</v>
      </c>
      <c r="K42" s="91">
        <v>0</v>
      </c>
      <c r="L42" s="99">
        <v>0</v>
      </c>
      <c r="M42" s="99">
        <v>0</v>
      </c>
      <c r="N42" s="201">
        <f t="shared" si="3"/>
        <v>0</v>
      </c>
      <c r="O42" s="201">
        <f t="shared" si="3"/>
        <v>0</v>
      </c>
      <c r="P42" s="178">
        <f t="shared" si="4"/>
        <v>0</v>
      </c>
    </row>
    <row r="43" spans="1:22" ht="9" customHeight="1" x14ac:dyDescent="0.2">
      <c r="A43" s="9" t="s">
        <v>33</v>
      </c>
      <c r="B43" s="10" t="s">
        <v>58</v>
      </c>
      <c r="C43" s="82">
        <v>24</v>
      </c>
      <c r="D43" s="91">
        <v>27</v>
      </c>
      <c r="E43" s="99">
        <v>13</v>
      </c>
      <c r="F43" s="36">
        <f t="shared" si="5"/>
        <v>64</v>
      </c>
      <c r="G43" s="10" t="s">
        <v>54</v>
      </c>
      <c r="H43" s="82">
        <v>0</v>
      </c>
      <c r="I43" s="82">
        <v>0</v>
      </c>
      <c r="J43" s="91">
        <v>0</v>
      </c>
      <c r="K43" s="91">
        <v>0</v>
      </c>
      <c r="L43" s="99">
        <v>0</v>
      </c>
      <c r="M43" s="99">
        <v>0</v>
      </c>
      <c r="N43" s="201">
        <f t="shared" si="3"/>
        <v>0</v>
      </c>
      <c r="O43" s="201">
        <f t="shared" si="3"/>
        <v>0</v>
      </c>
      <c r="P43" s="178">
        <f t="shared" si="4"/>
        <v>0</v>
      </c>
    </row>
    <row r="44" spans="1:22" ht="9" customHeight="1" x14ac:dyDescent="0.2">
      <c r="A44" s="9" t="s">
        <v>34</v>
      </c>
      <c r="B44" s="10" t="s">
        <v>58</v>
      </c>
      <c r="C44" s="82">
        <v>24</v>
      </c>
      <c r="D44" s="91">
        <v>28</v>
      </c>
      <c r="E44" s="99">
        <v>1</v>
      </c>
      <c r="F44" s="36">
        <f t="shared" si="5"/>
        <v>53</v>
      </c>
      <c r="G44" s="10" t="s">
        <v>54</v>
      </c>
      <c r="H44" s="82">
        <v>0</v>
      </c>
      <c r="I44" s="82">
        <v>0</v>
      </c>
      <c r="J44" s="91">
        <v>0</v>
      </c>
      <c r="K44" s="91">
        <v>0</v>
      </c>
      <c r="L44" s="99">
        <v>0</v>
      </c>
      <c r="M44" s="99">
        <v>0</v>
      </c>
      <c r="N44" s="201">
        <f t="shared" si="3"/>
        <v>0</v>
      </c>
      <c r="O44" s="201">
        <f t="shared" si="3"/>
        <v>0</v>
      </c>
      <c r="P44" s="178">
        <f t="shared" si="4"/>
        <v>0</v>
      </c>
    </row>
    <row r="45" spans="1:22" ht="9" customHeight="1" x14ac:dyDescent="0.2">
      <c r="A45" s="9" t="s">
        <v>35</v>
      </c>
      <c r="B45" s="10" t="s">
        <v>58</v>
      </c>
      <c r="C45" s="82">
        <v>114948</v>
      </c>
      <c r="D45" s="91">
        <v>137134</v>
      </c>
      <c r="E45" s="99">
        <v>30101</v>
      </c>
      <c r="F45" s="36">
        <f t="shared" si="5"/>
        <v>282183</v>
      </c>
      <c r="G45" s="10" t="s">
        <v>54</v>
      </c>
      <c r="H45" s="82">
        <v>0</v>
      </c>
      <c r="I45" s="82">
        <v>0</v>
      </c>
      <c r="J45" s="91">
        <v>0</v>
      </c>
      <c r="K45" s="91">
        <v>0</v>
      </c>
      <c r="L45" s="99">
        <v>0</v>
      </c>
      <c r="M45" s="99">
        <v>0</v>
      </c>
      <c r="N45" s="201">
        <f t="shared" si="3"/>
        <v>0</v>
      </c>
      <c r="O45" s="201">
        <f t="shared" si="3"/>
        <v>0</v>
      </c>
      <c r="P45" s="178">
        <f t="shared" si="4"/>
        <v>0</v>
      </c>
    </row>
    <row r="46" spans="1:22" ht="9" customHeight="1" x14ac:dyDescent="0.2">
      <c r="A46" s="9" t="s">
        <v>36</v>
      </c>
      <c r="B46" s="10" t="s">
        <v>175</v>
      </c>
      <c r="C46" s="153">
        <v>184098.85</v>
      </c>
      <c r="D46" s="162">
        <v>1072651.25</v>
      </c>
      <c r="E46" s="132">
        <v>195214087.25</v>
      </c>
      <c r="F46" s="36">
        <f t="shared" si="5"/>
        <v>196470837.34999999</v>
      </c>
      <c r="G46" s="10" t="s">
        <v>52</v>
      </c>
      <c r="H46" s="82">
        <v>0</v>
      </c>
      <c r="I46" s="82">
        <v>0</v>
      </c>
      <c r="J46" s="91">
        <v>0</v>
      </c>
      <c r="K46" s="91">
        <v>0</v>
      </c>
      <c r="L46" s="99">
        <v>0</v>
      </c>
      <c r="M46" s="99">
        <v>0</v>
      </c>
      <c r="N46" s="201">
        <f t="shared" si="3"/>
        <v>0</v>
      </c>
      <c r="O46" s="201">
        <f t="shared" si="3"/>
        <v>0</v>
      </c>
      <c r="P46" s="178">
        <f t="shared" si="4"/>
        <v>0</v>
      </c>
    </row>
    <row r="47" spans="1:22" ht="9" customHeight="1" x14ac:dyDescent="0.2">
      <c r="A47" s="9" t="s">
        <v>37</v>
      </c>
      <c r="B47" s="10" t="s">
        <v>55</v>
      </c>
      <c r="C47" s="153">
        <v>84807.58</v>
      </c>
      <c r="D47" s="162">
        <v>103196.35</v>
      </c>
      <c r="E47" s="131">
        <v>26331.18</v>
      </c>
      <c r="F47" s="36">
        <f t="shared" si="5"/>
        <v>214335.11</v>
      </c>
      <c r="G47" s="10" t="s">
        <v>52</v>
      </c>
      <c r="H47" s="82">
        <v>0</v>
      </c>
      <c r="I47" s="82">
        <v>0</v>
      </c>
      <c r="J47" s="91">
        <v>0</v>
      </c>
      <c r="K47" s="91">
        <v>0</v>
      </c>
      <c r="L47" s="99">
        <v>0</v>
      </c>
      <c r="M47" s="99">
        <v>0</v>
      </c>
      <c r="N47" s="201">
        <f t="shared" si="3"/>
        <v>0</v>
      </c>
      <c r="O47" s="201">
        <f t="shared" si="3"/>
        <v>0</v>
      </c>
      <c r="P47" s="178">
        <f t="shared" si="4"/>
        <v>0</v>
      </c>
    </row>
    <row r="48" spans="1:22" ht="9" customHeight="1" x14ac:dyDescent="0.2">
      <c r="A48" s="9" t="s">
        <v>38</v>
      </c>
      <c r="B48" s="10" t="s">
        <v>175</v>
      </c>
      <c r="C48" s="153">
        <v>78239.59</v>
      </c>
      <c r="D48" s="162">
        <v>159876.41</v>
      </c>
      <c r="E48" s="131">
        <v>26967663</v>
      </c>
      <c r="F48" s="36">
        <f t="shared" si="5"/>
        <v>27205779</v>
      </c>
      <c r="G48" s="10" t="s">
        <v>52</v>
      </c>
      <c r="H48" s="82">
        <v>0</v>
      </c>
      <c r="I48" s="82">
        <v>0</v>
      </c>
      <c r="J48" s="91">
        <v>0</v>
      </c>
      <c r="K48" s="91">
        <v>0</v>
      </c>
      <c r="L48" s="99">
        <v>0</v>
      </c>
      <c r="M48" s="99">
        <v>0</v>
      </c>
      <c r="N48" s="201">
        <f t="shared" si="3"/>
        <v>0</v>
      </c>
      <c r="O48" s="201">
        <f t="shared" si="3"/>
        <v>0</v>
      </c>
      <c r="P48" s="178">
        <f t="shared" si="4"/>
        <v>0</v>
      </c>
    </row>
    <row r="49" spans="1:16" ht="9" customHeight="1" x14ac:dyDescent="0.2">
      <c r="A49" s="9" t="s">
        <v>39</v>
      </c>
      <c r="B49" s="10" t="s">
        <v>12</v>
      </c>
      <c r="C49" s="153">
        <v>987.68</v>
      </c>
      <c r="D49" s="162">
        <v>8328</v>
      </c>
      <c r="E49" s="99">
        <v>1198</v>
      </c>
      <c r="F49" s="36">
        <f t="shared" si="5"/>
        <v>10513.68</v>
      </c>
      <c r="G49" s="10" t="s">
        <v>54</v>
      </c>
      <c r="H49" s="82">
        <v>0</v>
      </c>
      <c r="I49" s="82">
        <v>0</v>
      </c>
      <c r="J49" s="91">
        <v>0</v>
      </c>
      <c r="K49" s="91">
        <v>0</v>
      </c>
      <c r="L49" s="99">
        <v>0</v>
      </c>
      <c r="M49" s="99">
        <v>0</v>
      </c>
      <c r="N49" s="201">
        <f t="shared" si="3"/>
        <v>0</v>
      </c>
      <c r="O49" s="201">
        <f t="shared" si="3"/>
        <v>0</v>
      </c>
      <c r="P49" s="178">
        <f t="shared" si="4"/>
        <v>0</v>
      </c>
    </row>
    <row r="50" spans="1:16" ht="9" customHeight="1" x14ac:dyDescent="0.2">
      <c r="A50" s="9" t="s">
        <v>40</v>
      </c>
      <c r="B50" s="10" t="s">
        <v>56</v>
      </c>
      <c r="C50" s="82">
        <v>1530</v>
      </c>
      <c r="D50" s="91">
        <v>1850</v>
      </c>
      <c r="E50" s="99">
        <v>1936</v>
      </c>
      <c r="F50" s="36">
        <f t="shared" si="5"/>
        <v>5316</v>
      </c>
      <c r="G50" s="10" t="s">
        <v>52</v>
      </c>
      <c r="H50" s="82">
        <v>0</v>
      </c>
      <c r="I50" s="82">
        <v>0</v>
      </c>
      <c r="J50" s="91">
        <v>0</v>
      </c>
      <c r="K50" s="91">
        <v>0</v>
      </c>
      <c r="L50" s="99">
        <v>0</v>
      </c>
      <c r="M50" s="99">
        <v>0</v>
      </c>
      <c r="N50" s="201">
        <f t="shared" si="3"/>
        <v>0</v>
      </c>
      <c r="O50" s="201">
        <f t="shared" si="3"/>
        <v>0</v>
      </c>
      <c r="P50" s="178">
        <f t="shared" si="4"/>
        <v>0</v>
      </c>
    </row>
    <row r="51" spans="1:16" ht="9" customHeight="1" x14ac:dyDescent="0.2">
      <c r="A51" s="9" t="s">
        <v>41</v>
      </c>
      <c r="B51" s="10" t="s">
        <v>56</v>
      </c>
      <c r="C51" s="136">
        <v>96346.34</v>
      </c>
      <c r="D51" s="133">
        <v>128385.66</v>
      </c>
      <c r="E51" s="132">
        <v>75932.160000000003</v>
      </c>
      <c r="F51" s="137">
        <f t="shared" si="5"/>
        <v>300664.16000000003</v>
      </c>
      <c r="G51" s="10" t="s">
        <v>52</v>
      </c>
      <c r="H51" s="82">
        <v>0</v>
      </c>
      <c r="I51" s="82">
        <v>0</v>
      </c>
      <c r="J51" s="91">
        <v>0</v>
      </c>
      <c r="K51" s="91">
        <v>0</v>
      </c>
      <c r="L51" s="99">
        <v>0</v>
      </c>
      <c r="M51" s="99">
        <v>0</v>
      </c>
      <c r="N51" s="201">
        <f t="shared" si="3"/>
        <v>0</v>
      </c>
      <c r="O51" s="201">
        <f t="shared" si="3"/>
        <v>0</v>
      </c>
      <c r="P51" s="178">
        <f t="shared" si="4"/>
        <v>0</v>
      </c>
    </row>
    <row r="52" spans="1:16" ht="9" customHeight="1" x14ac:dyDescent="0.2">
      <c r="A52" s="9" t="s">
        <v>42</v>
      </c>
      <c r="B52" s="10" t="s">
        <v>175</v>
      </c>
      <c r="C52" s="82">
        <v>114001</v>
      </c>
      <c r="D52" s="162">
        <v>174.01</v>
      </c>
      <c r="E52" s="131">
        <v>122</v>
      </c>
      <c r="F52" s="36">
        <f t="shared" si="5"/>
        <v>114297.01</v>
      </c>
      <c r="G52" s="10" t="s">
        <v>52</v>
      </c>
      <c r="H52" s="82">
        <v>0</v>
      </c>
      <c r="I52" s="82">
        <v>0</v>
      </c>
      <c r="J52" s="91">
        <v>0</v>
      </c>
      <c r="K52" s="91">
        <v>0</v>
      </c>
      <c r="L52" s="99">
        <v>0</v>
      </c>
      <c r="M52" s="99">
        <v>0</v>
      </c>
      <c r="N52" s="201">
        <f t="shared" si="3"/>
        <v>0</v>
      </c>
      <c r="O52" s="201">
        <f t="shared" si="3"/>
        <v>0</v>
      </c>
      <c r="P52" s="178">
        <f t="shared" si="4"/>
        <v>0</v>
      </c>
    </row>
    <row r="53" spans="1:16" ht="9" customHeight="1" x14ac:dyDescent="0.2">
      <c r="A53" s="9" t="s">
        <v>43</v>
      </c>
      <c r="B53" s="10" t="s">
        <v>12</v>
      </c>
      <c r="C53" s="82">
        <v>1132</v>
      </c>
      <c r="D53" s="91">
        <v>528</v>
      </c>
      <c r="E53" s="99">
        <v>1136</v>
      </c>
      <c r="F53" s="36">
        <f t="shared" si="5"/>
        <v>2796</v>
      </c>
      <c r="G53" s="10" t="s">
        <v>52</v>
      </c>
      <c r="H53" s="82">
        <v>0</v>
      </c>
      <c r="I53" s="82">
        <v>0</v>
      </c>
      <c r="J53" s="91">
        <v>0</v>
      </c>
      <c r="K53" s="91">
        <v>0</v>
      </c>
      <c r="L53" s="99">
        <v>0</v>
      </c>
      <c r="M53" s="99">
        <v>0</v>
      </c>
      <c r="N53" s="201">
        <f t="shared" si="3"/>
        <v>0</v>
      </c>
      <c r="O53" s="201">
        <f t="shared" si="3"/>
        <v>0</v>
      </c>
      <c r="P53" s="178">
        <f t="shared" si="4"/>
        <v>0</v>
      </c>
    </row>
    <row r="54" spans="1:16" ht="9" customHeight="1" x14ac:dyDescent="0.2">
      <c r="A54" s="9" t="s">
        <v>44</v>
      </c>
      <c r="B54" s="10" t="s">
        <v>12</v>
      </c>
      <c r="C54" s="82">
        <v>102</v>
      </c>
      <c r="D54" s="91">
        <v>151</v>
      </c>
      <c r="E54" s="99">
        <v>132</v>
      </c>
      <c r="F54" s="36">
        <f t="shared" si="5"/>
        <v>385</v>
      </c>
      <c r="G54" s="10" t="s">
        <v>52</v>
      </c>
      <c r="H54" s="82">
        <v>0</v>
      </c>
      <c r="I54" s="82">
        <v>0</v>
      </c>
      <c r="J54" s="91">
        <v>0</v>
      </c>
      <c r="K54" s="91">
        <v>0</v>
      </c>
      <c r="L54" s="99">
        <v>0</v>
      </c>
      <c r="M54" s="99">
        <v>0</v>
      </c>
      <c r="N54" s="201">
        <f t="shared" si="3"/>
        <v>0</v>
      </c>
      <c r="O54" s="201">
        <f t="shared" si="3"/>
        <v>0</v>
      </c>
      <c r="P54" s="178">
        <f t="shared" si="4"/>
        <v>0</v>
      </c>
    </row>
    <row r="55" spans="1:16" ht="9" customHeight="1" x14ac:dyDescent="0.2">
      <c r="A55" s="9" t="s">
        <v>45</v>
      </c>
      <c r="B55" s="10" t="s">
        <v>12</v>
      </c>
      <c r="C55" s="82">
        <v>34</v>
      </c>
      <c r="D55" s="91">
        <v>57</v>
      </c>
      <c r="E55" s="99">
        <v>44</v>
      </c>
      <c r="F55" s="36">
        <f t="shared" si="5"/>
        <v>135</v>
      </c>
      <c r="G55" s="10" t="s">
        <v>52</v>
      </c>
      <c r="H55" s="82">
        <v>0</v>
      </c>
      <c r="I55" s="82">
        <v>0</v>
      </c>
      <c r="J55" s="91">
        <v>0</v>
      </c>
      <c r="K55" s="91">
        <v>0</v>
      </c>
      <c r="L55" s="99">
        <v>0</v>
      </c>
      <c r="M55" s="99">
        <v>0</v>
      </c>
      <c r="N55" s="201">
        <f t="shared" si="3"/>
        <v>0</v>
      </c>
      <c r="O55" s="201">
        <f t="shared" si="3"/>
        <v>0</v>
      </c>
      <c r="P55" s="178">
        <f t="shared" si="4"/>
        <v>0</v>
      </c>
    </row>
    <row r="56" spans="1:16" ht="9" customHeight="1" x14ac:dyDescent="0.2">
      <c r="A56" s="9" t="s">
        <v>46</v>
      </c>
      <c r="B56" s="10" t="s">
        <v>60</v>
      </c>
      <c r="C56" s="82">
        <v>1097</v>
      </c>
      <c r="D56" s="91">
        <v>1954</v>
      </c>
      <c r="E56" s="99">
        <v>1728</v>
      </c>
      <c r="F56" s="36">
        <f t="shared" si="5"/>
        <v>4779</v>
      </c>
      <c r="G56" s="10" t="s">
        <v>52</v>
      </c>
      <c r="H56" s="82">
        <v>0</v>
      </c>
      <c r="I56" s="82">
        <v>0</v>
      </c>
      <c r="J56" s="91">
        <v>0</v>
      </c>
      <c r="K56" s="91">
        <v>0</v>
      </c>
      <c r="L56" s="99">
        <v>0</v>
      </c>
      <c r="M56" s="99">
        <v>0</v>
      </c>
      <c r="N56" s="201">
        <f t="shared" si="3"/>
        <v>0</v>
      </c>
      <c r="O56" s="201">
        <f t="shared" si="3"/>
        <v>0</v>
      </c>
      <c r="P56" s="178">
        <f t="shared" si="4"/>
        <v>0</v>
      </c>
    </row>
    <row r="57" spans="1:16" ht="9" customHeight="1" x14ac:dyDescent="0.2">
      <c r="A57" s="9" t="s">
        <v>47</v>
      </c>
      <c r="B57" s="10" t="s">
        <v>60</v>
      </c>
      <c r="C57" s="82">
        <v>1697</v>
      </c>
      <c r="D57" s="91">
        <v>1993</v>
      </c>
      <c r="E57" s="99">
        <v>1760</v>
      </c>
      <c r="F57" s="36">
        <f t="shared" si="5"/>
        <v>5450</v>
      </c>
      <c r="G57" s="10" t="s">
        <v>52</v>
      </c>
      <c r="H57" s="82">
        <v>0</v>
      </c>
      <c r="I57" s="82">
        <v>0</v>
      </c>
      <c r="J57" s="91">
        <v>0</v>
      </c>
      <c r="K57" s="91">
        <v>0</v>
      </c>
      <c r="L57" s="99">
        <v>0</v>
      </c>
      <c r="M57" s="99">
        <v>0</v>
      </c>
      <c r="N57" s="201">
        <f t="shared" si="3"/>
        <v>0</v>
      </c>
      <c r="O57" s="201">
        <f t="shared" si="3"/>
        <v>0</v>
      </c>
      <c r="P57" s="178">
        <f t="shared" si="4"/>
        <v>0</v>
      </c>
    </row>
    <row r="58" spans="1:16" ht="9" customHeight="1" x14ac:dyDescent="0.2">
      <c r="A58" s="9" t="s">
        <v>48</v>
      </c>
      <c r="B58" s="10" t="s">
        <v>60</v>
      </c>
      <c r="C58" s="82">
        <v>2755</v>
      </c>
      <c r="D58" s="91">
        <v>3343</v>
      </c>
      <c r="E58" s="99">
        <v>2455</v>
      </c>
      <c r="F58" s="36">
        <f t="shared" si="5"/>
        <v>8553</v>
      </c>
      <c r="G58" s="10" t="s">
        <v>52</v>
      </c>
      <c r="H58" s="82">
        <v>0</v>
      </c>
      <c r="I58" s="82">
        <v>0</v>
      </c>
      <c r="J58" s="91">
        <v>0</v>
      </c>
      <c r="K58" s="91">
        <v>0</v>
      </c>
      <c r="L58" s="99">
        <v>0</v>
      </c>
      <c r="M58" s="99">
        <v>0</v>
      </c>
      <c r="N58" s="201">
        <f t="shared" si="3"/>
        <v>0</v>
      </c>
      <c r="O58" s="201">
        <f t="shared" si="3"/>
        <v>0</v>
      </c>
      <c r="P58" s="178">
        <f t="shared" si="4"/>
        <v>0</v>
      </c>
    </row>
    <row r="59" spans="1:16" ht="9" customHeight="1" x14ac:dyDescent="0.2">
      <c r="A59" s="9" t="s">
        <v>49</v>
      </c>
      <c r="B59" s="10" t="s">
        <v>61</v>
      </c>
      <c r="C59" s="82">
        <v>862</v>
      </c>
      <c r="D59" s="91">
        <v>69</v>
      </c>
      <c r="E59" s="99">
        <v>838</v>
      </c>
      <c r="F59" s="36">
        <f t="shared" si="5"/>
        <v>1769</v>
      </c>
      <c r="G59" s="10" t="s">
        <v>52</v>
      </c>
      <c r="H59" s="82">
        <v>0</v>
      </c>
      <c r="I59" s="82">
        <v>0</v>
      </c>
      <c r="J59" s="91">
        <v>0</v>
      </c>
      <c r="K59" s="91">
        <v>0</v>
      </c>
      <c r="L59" s="99">
        <v>0</v>
      </c>
      <c r="M59" s="99">
        <v>0</v>
      </c>
      <c r="N59" s="201">
        <f t="shared" si="3"/>
        <v>0</v>
      </c>
      <c r="O59" s="201">
        <f t="shared" si="3"/>
        <v>0</v>
      </c>
      <c r="P59" s="178">
        <f t="shared" si="4"/>
        <v>0</v>
      </c>
    </row>
    <row r="60" spans="1:16" ht="9" customHeight="1" x14ac:dyDescent="0.2">
      <c r="A60" s="9" t="s">
        <v>50</v>
      </c>
      <c r="B60" s="10" t="s">
        <v>141</v>
      </c>
      <c r="C60" s="82">
        <v>67</v>
      </c>
      <c r="D60" s="91">
        <v>42</v>
      </c>
      <c r="E60" s="99">
        <v>40</v>
      </c>
      <c r="F60" s="36">
        <f t="shared" si="5"/>
        <v>149</v>
      </c>
      <c r="G60" s="10" t="s">
        <v>52</v>
      </c>
      <c r="H60" s="82">
        <v>0</v>
      </c>
      <c r="I60" s="82">
        <v>0</v>
      </c>
      <c r="J60" s="91">
        <v>0</v>
      </c>
      <c r="K60" s="91">
        <v>0</v>
      </c>
      <c r="L60" s="99">
        <v>0</v>
      </c>
      <c r="M60" s="99">
        <v>0</v>
      </c>
      <c r="N60" s="201">
        <f t="shared" si="3"/>
        <v>0</v>
      </c>
      <c r="O60" s="201">
        <f t="shared" si="3"/>
        <v>0</v>
      </c>
      <c r="P60" s="178">
        <f t="shared" si="4"/>
        <v>0</v>
      </c>
    </row>
    <row r="61" spans="1:16" ht="9" customHeight="1" x14ac:dyDescent="0.2">
      <c r="A61" s="9" t="s">
        <v>150</v>
      </c>
      <c r="B61" s="10" t="s">
        <v>62</v>
      </c>
      <c r="C61" s="82">
        <v>327</v>
      </c>
      <c r="D61" s="91">
        <v>368</v>
      </c>
      <c r="E61" s="99">
        <v>352</v>
      </c>
      <c r="F61" s="36">
        <f t="shared" si="5"/>
        <v>1047</v>
      </c>
      <c r="G61" s="10" t="s">
        <v>52</v>
      </c>
      <c r="H61" s="82">
        <v>0</v>
      </c>
      <c r="I61" s="82">
        <v>0</v>
      </c>
      <c r="J61" s="91">
        <v>0</v>
      </c>
      <c r="K61" s="91">
        <v>0</v>
      </c>
      <c r="L61" s="99">
        <v>0</v>
      </c>
      <c r="M61" s="99">
        <v>0</v>
      </c>
      <c r="N61" s="201">
        <f t="shared" si="3"/>
        <v>0</v>
      </c>
      <c r="O61" s="201">
        <f t="shared" si="3"/>
        <v>0</v>
      </c>
      <c r="P61" s="178">
        <f t="shared" si="4"/>
        <v>0</v>
      </c>
    </row>
    <row r="62" spans="1:16" ht="9" customHeight="1" x14ac:dyDescent="0.2">
      <c r="A62" s="9" t="s">
        <v>147</v>
      </c>
      <c r="B62" s="10" t="s">
        <v>63</v>
      </c>
      <c r="C62" s="82">
        <v>18</v>
      </c>
      <c r="D62" s="91">
        <v>18</v>
      </c>
      <c r="E62" s="99">
        <v>21</v>
      </c>
      <c r="F62" s="36">
        <f t="shared" si="5"/>
        <v>57</v>
      </c>
      <c r="G62" s="10" t="s">
        <v>52</v>
      </c>
      <c r="H62" s="82">
        <v>0</v>
      </c>
      <c r="I62" s="82">
        <v>0</v>
      </c>
      <c r="J62" s="91">
        <v>0</v>
      </c>
      <c r="K62" s="91">
        <v>0</v>
      </c>
      <c r="L62" s="99">
        <v>0</v>
      </c>
      <c r="M62" s="99">
        <v>0</v>
      </c>
      <c r="N62" s="201">
        <f t="shared" si="3"/>
        <v>0</v>
      </c>
      <c r="O62" s="201">
        <f t="shared" si="3"/>
        <v>0</v>
      </c>
      <c r="P62" s="178">
        <f t="shared" si="4"/>
        <v>0</v>
      </c>
    </row>
    <row r="63" spans="1:16" ht="9" customHeight="1" x14ac:dyDescent="0.2">
      <c r="A63" s="9" t="s">
        <v>148</v>
      </c>
      <c r="B63" s="10" t="s">
        <v>64</v>
      </c>
      <c r="C63" s="82">
        <v>18</v>
      </c>
      <c r="D63" s="91">
        <v>18</v>
      </c>
      <c r="E63" s="99">
        <v>20</v>
      </c>
      <c r="F63" s="36">
        <f t="shared" si="5"/>
        <v>56</v>
      </c>
      <c r="G63" s="10" t="s">
        <v>52</v>
      </c>
      <c r="H63" s="82">
        <v>0</v>
      </c>
      <c r="I63" s="82">
        <v>0</v>
      </c>
      <c r="J63" s="91">
        <v>0</v>
      </c>
      <c r="K63" s="91">
        <v>0</v>
      </c>
      <c r="L63" s="99">
        <v>0</v>
      </c>
      <c r="M63" s="99">
        <v>0</v>
      </c>
      <c r="N63" s="201">
        <f t="shared" si="3"/>
        <v>0</v>
      </c>
      <c r="O63" s="201">
        <f t="shared" si="3"/>
        <v>0</v>
      </c>
      <c r="P63" s="178">
        <f t="shared" si="4"/>
        <v>0</v>
      </c>
    </row>
    <row r="64" spans="1:16" ht="9" customHeight="1" x14ac:dyDescent="0.2">
      <c r="A64" s="9" t="s">
        <v>149</v>
      </c>
      <c r="B64" s="10" t="s">
        <v>64</v>
      </c>
      <c r="C64" s="82">
        <v>3</v>
      </c>
      <c r="D64" s="91">
        <v>0</v>
      </c>
      <c r="E64" s="99">
        <v>1</v>
      </c>
      <c r="F64" s="36">
        <f t="shared" si="5"/>
        <v>4</v>
      </c>
      <c r="G64" s="10" t="s">
        <v>52</v>
      </c>
      <c r="H64" s="82">
        <v>0</v>
      </c>
      <c r="I64" s="82">
        <v>0</v>
      </c>
      <c r="J64" s="91">
        <v>0</v>
      </c>
      <c r="K64" s="91">
        <v>0</v>
      </c>
      <c r="L64" s="99">
        <v>0</v>
      </c>
      <c r="M64" s="99">
        <v>0</v>
      </c>
      <c r="N64" s="201">
        <f t="shared" si="3"/>
        <v>0</v>
      </c>
      <c r="O64" s="201">
        <f t="shared" si="3"/>
        <v>0</v>
      </c>
      <c r="P64" s="178">
        <f t="shared" si="4"/>
        <v>0</v>
      </c>
    </row>
    <row r="66" spans="6:12" x14ac:dyDescent="0.2">
      <c r="F66" s="2"/>
      <c r="I66" s="2"/>
      <c r="J66" s="2"/>
      <c r="K66" s="2"/>
      <c r="L66" s="2"/>
    </row>
    <row r="74" spans="6:12" x14ac:dyDescent="0.2">
      <c r="I74" s="6"/>
      <c r="J74" s="42"/>
      <c r="K74" s="6"/>
      <c r="L74" s="42"/>
    </row>
  </sheetData>
  <mergeCells count="42">
    <mergeCell ref="A11:P11"/>
    <mergeCell ref="C12:F12"/>
    <mergeCell ref="H12:P12"/>
    <mergeCell ref="A12:A14"/>
    <mergeCell ref="B12:B14"/>
    <mergeCell ref="C13:C14"/>
    <mergeCell ref="D13:D14"/>
    <mergeCell ref="E13:E14"/>
    <mergeCell ref="F13:F14"/>
    <mergeCell ref="G12:G14"/>
    <mergeCell ref="P13:P14"/>
    <mergeCell ref="H13:I13"/>
    <mergeCell ref="J13:K13"/>
    <mergeCell ref="L13:M13"/>
    <mergeCell ref="N13:N14"/>
    <mergeCell ref="O13:O14"/>
    <mergeCell ref="A30:P30"/>
    <mergeCell ref="C31:F31"/>
    <mergeCell ref="I31:P31"/>
    <mergeCell ref="A31:A33"/>
    <mergeCell ref="B31:B33"/>
    <mergeCell ref="C32:C33"/>
    <mergeCell ref="D32:D33"/>
    <mergeCell ref="E32:E33"/>
    <mergeCell ref="F32:F33"/>
    <mergeCell ref="H32:I32"/>
    <mergeCell ref="J32:K32"/>
    <mergeCell ref="L32:M32"/>
    <mergeCell ref="G31:G33"/>
    <mergeCell ref="P32:P33"/>
    <mergeCell ref="N32:N33"/>
    <mergeCell ref="O32:O33"/>
    <mergeCell ref="A10:P10"/>
    <mergeCell ref="A2:A9"/>
    <mergeCell ref="B2:P3"/>
    <mergeCell ref="B4:P4"/>
    <mergeCell ref="B5:P5"/>
    <mergeCell ref="B6:P7"/>
    <mergeCell ref="B8:I8"/>
    <mergeCell ref="J8:P8"/>
    <mergeCell ref="B9:I9"/>
    <mergeCell ref="J9:P9"/>
  </mergeCells>
  <phoneticPr fontId="19" type="noConversion"/>
  <printOptions horizontalCentered="1"/>
  <pageMargins left="0" right="0" top="0.35433070866141736" bottom="0.35433070866141736" header="0.31496062992125984" footer="0.31496062992125984"/>
  <pageSetup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tabSelected="1" zoomScale="55" zoomScaleNormal="55" zoomScaleSheetLayoutView="130" workbookViewId="0">
      <selection activeCell="AB22" sqref="AB22"/>
    </sheetView>
  </sheetViews>
  <sheetFormatPr baseColWidth="10" defaultColWidth="9.33203125" defaultRowHeight="12.75" x14ac:dyDescent="0.2"/>
  <cols>
    <col min="1" max="1" width="27.33203125" customWidth="1"/>
    <col min="2" max="2" width="16.83203125" customWidth="1"/>
    <col min="3" max="5" width="6.6640625" customWidth="1"/>
    <col min="6" max="6" width="8" customWidth="1"/>
    <col min="7" max="7" width="10.33203125" customWidth="1"/>
    <col min="8" max="8" width="5.83203125" customWidth="1"/>
    <col min="9" max="9" width="5.6640625" customWidth="1"/>
    <col min="10" max="10" width="6.1640625" customWidth="1"/>
    <col min="11" max="11" width="5.83203125" customWidth="1"/>
    <col min="12" max="15" width="5.5" customWidth="1"/>
    <col min="16" max="16" width="8" customWidth="1"/>
  </cols>
  <sheetData>
    <row r="1" spans="1:16" ht="13.5" thickBot="1" x14ac:dyDescent="0.25"/>
    <row r="2" spans="1:16" x14ac:dyDescent="0.2">
      <c r="A2" s="236"/>
      <c r="B2" s="252" t="s">
        <v>198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4"/>
    </row>
    <row r="3" spans="1:16" x14ac:dyDescent="0.2">
      <c r="A3" s="237"/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</row>
    <row r="4" spans="1:16" ht="12.75" customHeight="1" x14ac:dyDescent="0.2">
      <c r="A4" s="237"/>
      <c r="B4" s="315" t="s">
        <v>199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</row>
    <row r="5" spans="1:16" ht="17.25" customHeight="1" thickBot="1" x14ac:dyDescent="0.25">
      <c r="A5" s="237"/>
      <c r="B5" s="218" t="s">
        <v>192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</row>
    <row r="6" spans="1:16" ht="12.75" customHeight="1" x14ac:dyDescent="0.2">
      <c r="A6" s="237"/>
      <c r="B6" s="221" t="s">
        <v>193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</row>
    <row r="7" spans="1:16" ht="14.25" customHeight="1" x14ac:dyDescent="0.2">
      <c r="A7" s="237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</row>
    <row r="8" spans="1:16" ht="15" customHeight="1" x14ac:dyDescent="0.2">
      <c r="A8" s="237"/>
      <c r="B8" s="223" t="s">
        <v>196</v>
      </c>
      <c r="C8" s="224"/>
      <c r="D8" s="224"/>
      <c r="E8" s="224"/>
      <c r="F8" s="224"/>
      <c r="G8" s="224"/>
      <c r="H8" s="224"/>
      <c r="I8" s="224"/>
      <c r="J8" s="225" t="s">
        <v>194</v>
      </c>
      <c r="K8" s="226"/>
      <c r="L8" s="226"/>
      <c r="M8" s="226"/>
      <c r="N8" s="226"/>
      <c r="O8" s="226"/>
      <c r="P8" s="227"/>
    </row>
    <row r="9" spans="1:16" ht="15.75" customHeight="1" thickBot="1" x14ac:dyDescent="0.25">
      <c r="A9" s="238"/>
      <c r="B9" s="230" t="s">
        <v>197</v>
      </c>
      <c r="C9" s="231"/>
      <c r="D9" s="231"/>
      <c r="E9" s="231"/>
      <c r="F9" s="231"/>
      <c r="G9" s="231"/>
      <c r="H9" s="231"/>
      <c r="I9" s="231"/>
      <c r="J9" s="239" t="s">
        <v>195</v>
      </c>
      <c r="K9" s="240"/>
      <c r="L9" s="240"/>
      <c r="M9" s="240"/>
      <c r="N9" s="240"/>
      <c r="O9" s="240"/>
      <c r="P9" s="241"/>
    </row>
    <row r="10" spans="1:16" x14ac:dyDescent="0.2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6" ht="12" customHeight="1" x14ac:dyDescent="0.2">
      <c r="A11" s="244" t="s">
        <v>126</v>
      </c>
      <c r="B11" s="245"/>
      <c r="C11" s="245"/>
      <c r="D11" s="245"/>
      <c r="E11" s="245"/>
      <c r="F11" s="245"/>
      <c r="G11" s="245"/>
      <c r="H11" s="245"/>
      <c r="I11" s="246"/>
      <c r="J11" s="246"/>
      <c r="K11" s="246"/>
      <c r="L11" s="246"/>
      <c r="M11" s="246"/>
      <c r="N11" s="246"/>
      <c r="O11" s="246"/>
      <c r="P11" s="246"/>
    </row>
    <row r="12" spans="1:16" ht="9" customHeight="1" x14ac:dyDescent="0.2">
      <c r="A12" s="250" t="s">
        <v>75</v>
      </c>
      <c r="B12" s="334" t="s">
        <v>68</v>
      </c>
      <c r="C12" s="331" t="s">
        <v>21</v>
      </c>
      <c r="D12" s="332"/>
      <c r="E12" s="332"/>
      <c r="F12" s="333"/>
      <c r="G12" s="334" t="s">
        <v>22</v>
      </c>
      <c r="H12" s="335" t="s">
        <v>23</v>
      </c>
      <c r="I12" s="336"/>
      <c r="J12" s="336"/>
      <c r="K12" s="336"/>
      <c r="L12" s="336"/>
      <c r="M12" s="336"/>
      <c r="N12" s="336"/>
      <c r="O12" s="336"/>
      <c r="P12" s="337"/>
    </row>
    <row r="13" spans="1:16" ht="18" customHeight="1" x14ac:dyDescent="0.2">
      <c r="A13" s="250"/>
      <c r="B13" s="297"/>
      <c r="C13" s="322" t="s">
        <v>185</v>
      </c>
      <c r="D13" s="322" t="s">
        <v>186</v>
      </c>
      <c r="E13" s="322" t="s">
        <v>190</v>
      </c>
      <c r="F13" s="228" t="s">
        <v>24</v>
      </c>
      <c r="G13" s="297"/>
      <c r="H13" s="319" t="s">
        <v>185</v>
      </c>
      <c r="I13" s="324"/>
      <c r="J13" s="319" t="s">
        <v>186</v>
      </c>
      <c r="K13" s="324"/>
      <c r="L13" s="319" t="s">
        <v>187</v>
      </c>
      <c r="M13" s="324"/>
      <c r="N13" s="242" t="s">
        <v>202</v>
      </c>
      <c r="O13" s="242" t="s">
        <v>203</v>
      </c>
      <c r="P13" s="228" t="s">
        <v>24</v>
      </c>
    </row>
    <row r="14" spans="1:16" ht="18" customHeight="1" x14ac:dyDescent="0.2">
      <c r="A14" s="250"/>
      <c r="B14" s="243"/>
      <c r="C14" s="323"/>
      <c r="D14" s="323"/>
      <c r="E14" s="323"/>
      <c r="F14" s="229"/>
      <c r="G14" s="243"/>
      <c r="H14" s="138" t="s">
        <v>181</v>
      </c>
      <c r="I14" s="138" t="s">
        <v>182</v>
      </c>
      <c r="J14" s="138" t="s">
        <v>181</v>
      </c>
      <c r="K14" s="138" t="s">
        <v>182</v>
      </c>
      <c r="L14" s="138" t="s">
        <v>181</v>
      </c>
      <c r="M14" s="138" t="s">
        <v>182</v>
      </c>
      <c r="N14" s="243"/>
      <c r="O14" s="243"/>
      <c r="P14" s="229"/>
    </row>
    <row r="15" spans="1:16" ht="9" customHeight="1" x14ac:dyDescent="0.2">
      <c r="A15" s="26" t="s">
        <v>74</v>
      </c>
      <c r="B15" s="26" t="s">
        <v>135</v>
      </c>
      <c r="C15" s="82">
        <v>11561</v>
      </c>
      <c r="D15" s="91">
        <v>11983</v>
      </c>
      <c r="E15" s="99">
        <v>13091</v>
      </c>
      <c r="F15" s="38">
        <f t="shared" ref="F15:F21" si="0">SUM(C15:E15)</f>
        <v>36635</v>
      </c>
      <c r="G15" s="27" t="s">
        <v>13</v>
      </c>
      <c r="H15" s="152">
        <v>9196</v>
      </c>
      <c r="I15" s="82">
        <v>1157</v>
      </c>
      <c r="J15" s="91">
        <v>10392</v>
      </c>
      <c r="K15" s="91">
        <v>1212</v>
      </c>
      <c r="L15" s="99">
        <v>10428</v>
      </c>
      <c r="M15" s="99">
        <v>1227</v>
      </c>
      <c r="N15" s="201">
        <f t="shared" ref="N15:O21" si="1">SUM(H15,J15,L15)</f>
        <v>30016</v>
      </c>
      <c r="O15" s="201">
        <f t="shared" si="1"/>
        <v>3596</v>
      </c>
      <c r="P15" s="49">
        <f>SUM(H15:M15)</f>
        <v>33612</v>
      </c>
    </row>
    <row r="16" spans="1:16" ht="9" customHeight="1" x14ac:dyDescent="0.2">
      <c r="A16" s="26" t="s">
        <v>4</v>
      </c>
      <c r="B16" s="26" t="s">
        <v>92</v>
      </c>
      <c r="C16" s="82">
        <v>332</v>
      </c>
      <c r="D16" s="91">
        <v>374</v>
      </c>
      <c r="E16" s="99">
        <v>388</v>
      </c>
      <c r="F16" s="38">
        <f t="shared" si="0"/>
        <v>1094</v>
      </c>
      <c r="G16" s="27" t="s">
        <v>13</v>
      </c>
      <c r="H16" s="152">
        <v>1901</v>
      </c>
      <c r="I16" s="82">
        <v>468</v>
      </c>
      <c r="J16" s="91">
        <v>1814</v>
      </c>
      <c r="K16" s="91">
        <v>259</v>
      </c>
      <c r="L16" s="99">
        <v>1720</v>
      </c>
      <c r="M16" s="99">
        <v>333</v>
      </c>
      <c r="N16" s="201">
        <f t="shared" si="1"/>
        <v>5435</v>
      </c>
      <c r="O16" s="201">
        <f t="shared" si="1"/>
        <v>1060</v>
      </c>
      <c r="P16" s="49">
        <f t="shared" ref="P16:P21" si="2">SUM(H16:M16)</f>
        <v>6495</v>
      </c>
    </row>
    <row r="17" spans="1:16" ht="9" customHeight="1" x14ac:dyDescent="0.2">
      <c r="A17" s="26" t="s">
        <v>5</v>
      </c>
      <c r="B17" s="26" t="s">
        <v>10</v>
      </c>
      <c r="C17" s="82">
        <v>5</v>
      </c>
      <c r="D17" s="91">
        <v>8</v>
      </c>
      <c r="E17" s="99">
        <v>3</v>
      </c>
      <c r="F17" s="38">
        <f t="shared" si="0"/>
        <v>16</v>
      </c>
      <c r="G17" s="27" t="s">
        <v>13</v>
      </c>
      <c r="H17" s="151">
        <v>102</v>
      </c>
      <c r="I17" s="82">
        <v>21</v>
      </c>
      <c r="J17" s="91">
        <v>259</v>
      </c>
      <c r="K17" s="91">
        <v>31</v>
      </c>
      <c r="L17" s="99">
        <v>36</v>
      </c>
      <c r="M17" s="99">
        <v>4</v>
      </c>
      <c r="N17" s="201">
        <f t="shared" si="1"/>
        <v>397</v>
      </c>
      <c r="O17" s="201">
        <f t="shared" si="1"/>
        <v>56</v>
      </c>
      <c r="P17" s="49">
        <f t="shared" si="2"/>
        <v>453</v>
      </c>
    </row>
    <row r="18" spans="1:16" ht="9" customHeight="1" x14ac:dyDescent="0.2">
      <c r="A18" s="26" t="s">
        <v>6</v>
      </c>
      <c r="B18" s="26" t="s">
        <v>11</v>
      </c>
      <c r="C18" s="82">
        <v>70</v>
      </c>
      <c r="D18" s="91">
        <v>39</v>
      </c>
      <c r="E18" s="99">
        <v>43</v>
      </c>
      <c r="F18" s="38">
        <f t="shared" si="0"/>
        <v>152</v>
      </c>
      <c r="G18" s="27" t="s">
        <v>13</v>
      </c>
      <c r="H18" s="152">
        <v>767</v>
      </c>
      <c r="I18" s="82">
        <v>279</v>
      </c>
      <c r="J18" s="91">
        <v>676</v>
      </c>
      <c r="K18" s="91">
        <v>209</v>
      </c>
      <c r="L18" s="99">
        <v>704</v>
      </c>
      <c r="M18" s="99">
        <v>212</v>
      </c>
      <c r="N18" s="201">
        <f t="shared" si="1"/>
        <v>2147</v>
      </c>
      <c r="O18" s="201">
        <f t="shared" si="1"/>
        <v>700</v>
      </c>
      <c r="P18" s="49">
        <f t="shared" si="2"/>
        <v>2847</v>
      </c>
    </row>
    <row r="19" spans="1:16" ht="9" customHeight="1" x14ac:dyDescent="0.2">
      <c r="A19" s="26" t="s">
        <v>7</v>
      </c>
      <c r="B19" s="26" t="s">
        <v>93</v>
      </c>
      <c r="C19" s="82">
        <v>16</v>
      </c>
      <c r="D19" s="91">
        <v>4</v>
      </c>
      <c r="E19" s="99">
        <v>6</v>
      </c>
      <c r="F19" s="38">
        <f t="shared" si="0"/>
        <v>26</v>
      </c>
      <c r="G19" s="27" t="s">
        <v>13</v>
      </c>
      <c r="H19" s="152">
        <v>181</v>
      </c>
      <c r="I19" s="82">
        <v>51</v>
      </c>
      <c r="J19" s="91">
        <v>65</v>
      </c>
      <c r="K19" s="91">
        <v>16</v>
      </c>
      <c r="L19" s="99">
        <v>115</v>
      </c>
      <c r="M19" s="99">
        <v>22</v>
      </c>
      <c r="N19" s="201">
        <f t="shared" si="1"/>
        <v>361</v>
      </c>
      <c r="O19" s="201">
        <f t="shared" si="1"/>
        <v>89</v>
      </c>
      <c r="P19" s="49">
        <f t="shared" si="2"/>
        <v>450</v>
      </c>
    </row>
    <row r="20" spans="1:16" ht="9" customHeight="1" x14ac:dyDescent="0.2">
      <c r="A20" s="26" t="s">
        <v>8</v>
      </c>
      <c r="B20" s="26" t="s">
        <v>93</v>
      </c>
      <c r="C20" s="82">
        <v>10</v>
      </c>
      <c r="D20" s="91">
        <v>7</v>
      </c>
      <c r="E20" s="99">
        <v>6</v>
      </c>
      <c r="F20" s="38">
        <f t="shared" si="0"/>
        <v>23</v>
      </c>
      <c r="G20" s="27" t="s">
        <v>14</v>
      </c>
      <c r="H20" s="152">
        <v>163</v>
      </c>
      <c r="I20" s="82">
        <v>53</v>
      </c>
      <c r="J20" s="91">
        <v>113</v>
      </c>
      <c r="K20" s="91">
        <v>18</v>
      </c>
      <c r="L20" s="99">
        <v>176</v>
      </c>
      <c r="M20" s="99">
        <v>18</v>
      </c>
      <c r="N20" s="201">
        <f t="shared" si="1"/>
        <v>452</v>
      </c>
      <c r="O20" s="201">
        <f t="shared" si="1"/>
        <v>89</v>
      </c>
      <c r="P20" s="49">
        <f t="shared" si="2"/>
        <v>541</v>
      </c>
    </row>
    <row r="21" spans="1:16" ht="9" customHeight="1" x14ac:dyDescent="0.2">
      <c r="A21" s="26" t="s">
        <v>9</v>
      </c>
      <c r="B21" s="26" t="s">
        <v>9</v>
      </c>
      <c r="C21" s="82">
        <v>1713</v>
      </c>
      <c r="D21" s="91">
        <v>1737</v>
      </c>
      <c r="E21" s="99">
        <v>1716</v>
      </c>
      <c r="F21" s="50">
        <f t="shared" si="0"/>
        <v>5166</v>
      </c>
      <c r="G21" s="27" t="s">
        <v>13</v>
      </c>
      <c r="H21" s="152">
        <v>1620</v>
      </c>
      <c r="I21" s="82">
        <v>129</v>
      </c>
      <c r="J21" s="91">
        <v>1730</v>
      </c>
      <c r="K21" s="91">
        <v>321</v>
      </c>
      <c r="L21" s="99">
        <v>1718</v>
      </c>
      <c r="M21" s="99">
        <v>117</v>
      </c>
      <c r="N21" s="201">
        <f t="shared" si="1"/>
        <v>5068</v>
      </c>
      <c r="O21" s="201">
        <f t="shared" si="1"/>
        <v>567</v>
      </c>
      <c r="P21" s="49">
        <f t="shared" si="2"/>
        <v>5635</v>
      </c>
    </row>
    <row r="22" spans="1:16" x14ac:dyDescent="0.2">
      <c r="A22" s="244" t="s">
        <v>143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6"/>
      <c r="L22" s="246"/>
      <c r="M22" s="246"/>
      <c r="N22" s="246"/>
      <c r="O22" s="246"/>
      <c r="P22" s="246"/>
    </row>
    <row r="23" spans="1:16" ht="12.75" customHeight="1" x14ac:dyDescent="0.2">
      <c r="A23" s="250" t="s">
        <v>75</v>
      </c>
      <c r="B23" s="250" t="s">
        <v>68</v>
      </c>
      <c r="C23" s="250" t="s">
        <v>21</v>
      </c>
      <c r="D23" s="250"/>
      <c r="E23" s="250"/>
      <c r="F23" s="250"/>
      <c r="G23" s="250" t="s">
        <v>22</v>
      </c>
      <c r="H23" s="250" t="s">
        <v>23</v>
      </c>
      <c r="I23" s="250"/>
      <c r="J23" s="250"/>
      <c r="K23" s="250"/>
      <c r="L23" s="250"/>
      <c r="M23" s="250"/>
      <c r="N23" s="250"/>
      <c r="O23" s="250"/>
      <c r="P23" s="250"/>
    </row>
    <row r="24" spans="1:16" ht="13.5" customHeight="1" x14ac:dyDescent="0.2">
      <c r="A24" s="250"/>
      <c r="B24" s="250"/>
      <c r="C24" s="321" t="s">
        <v>185</v>
      </c>
      <c r="D24" s="321" t="s">
        <v>186</v>
      </c>
      <c r="E24" s="321" t="s">
        <v>190</v>
      </c>
      <c r="F24" s="320" t="s">
        <v>24</v>
      </c>
      <c r="G24" s="250"/>
      <c r="H24" s="251" t="s">
        <v>185</v>
      </c>
      <c r="I24" s="251"/>
      <c r="J24" s="251" t="s">
        <v>186</v>
      </c>
      <c r="K24" s="251"/>
      <c r="L24" s="251" t="s">
        <v>187</v>
      </c>
      <c r="M24" s="251"/>
      <c r="N24" s="242" t="s">
        <v>202</v>
      </c>
      <c r="O24" s="242" t="s">
        <v>203</v>
      </c>
      <c r="P24" s="228" t="s">
        <v>24</v>
      </c>
    </row>
    <row r="25" spans="1:16" ht="18" x14ac:dyDescent="0.2">
      <c r="A25" s="250"/>
      <c r="B25" s="250"/>
      <c r="C25" s="321"/>
      <c r="D25" s="321"/>
      <c r="E25" s="321"/>
      <c r="F25" s="320"/>
      <c r="G25" s="250"/>
      <c r="H25" s="138" t="s">
        <v>181</v>
      </c>
      <c r="I25" s="138" t="s">
        <v>182</v>
      </c>
      <c r="J25" s="138" t="s">
        <v>181</v>
      </c>
      <c r="K25" s="138" t="s">
        <v>182</v>
      </c>
      <c r="L25" s="138" t="s">
        <v>181</v>
      </c>
      <c r="M25" s="138" t="s">
        <v>182</v>
      </c>
      <c r="N25" s="243"/>
      <c r="O25" s="243"/>
      <c r="P25" s="229"/>
    </row>
    <row r="26" spans="1:16" ht="33.75" customHeight="1" x14ac:dyDescent="0.2">
      <c r="A26" s="135" t="s">
        <v>153</v>
      </c>
      <c r="B26" s="46" t="s">
        <v>167</v>
      </c>
      <c r="C26" s="84">
        <v>2</v>
      </c>
      <c r="D26" s="92">
        <v>4</v>
      </c>
      <c r="E26" s="100">
        <v>0</v>
      </c>
      <c r="F26" s="49">
        <f>+E26+D26+C26</f>
        <v>6</v>
      </c>
      <c r="G26" s="29" t="s">
        <v>13</v>
      </c>
      <c r="H26" s="83">
        <v>7</v>
      </c>
      <c r="I26" s="84">
        <v>5</v>
      </c>
      <c r="J26" s="92">
        <v>47</v>
      </c>
      <c r="K26" s="92">
        <v>14</v>
      </c>
      <c r="L26" s="100">
        <v>0</v>
      </c>
      <c r="M26" s="100">
        <v>0</v>
      </c>
      <c r="N26" s="212">
        <f t="shared" ref="N26:O30" si="3">SUM(H26,J26,L26)</f>
        <v>54</v>
      </c>
      <c r="O26" s="212">
        <f t="shared" si="3"/>
        <v>19</v>
      </c>
      <c r="P26" s="49">
        <f t="shared" ref="P26:P30" si="4">SUM(H26:M26)</f>
        <v>73</v>
      </c>
    </row>
    <row r="27" spans="1:16" ht="19.5" customHeight="1" x14ac:dyDescent="0.2">
      <c r="A27" s="47" t="s">
        <v>65</v>
      </c>
      <c r="B27" s="47" t="s">
        <v>69</v>
      </c>
      <c r="C27" s="72">
        <v>35</v>
      </c>
      <c r="D27" s="62">
        <v>30</v>
      </c>
      <c r="E27" s="79">
        <v>0</v>
      </c>
      <c r="F27" s="48">
        <f>+E27+D27+C27</f>
        <v>65</v>
      </c>
      <c r="G27" s="45" t="s">
        <v>13</v>
      </c>
      <c r="H27" s="325">
        <v>2</v>
      </c>
      <c r="I27" s="325">
        <v>4</v>
      </c>
      <c r="J27" s="328">
        <f>15+19+8</f>
        <v>42</v>
      </c>
      <c r="K27" s="328">
        <f>4+2+2</f>
        <v>8</v>
      </c>
      <c r="L27" s="79">
        <v>0</v>
      </c>
      <c r="M27" s="79">
        <v>0</v>
      </c>
      <c r="N27" s="183">
        <f t="shared" si="3"/>
        <v>44</v>
      </c>
      <c r="O27" s="183">
        <f t="shared" si="3"/>
        <v>12</v>
      </c>
      <c r="P27" s="48">
        <f t="shared" si="4"/>
        <v>56</v>
      </c>
    </row>
    <row r="28" spans="1:16" ht="20.25" customHeight="1" x14ac:dyDescent="0.2">
      <c r="A28" s="12" t="s">
        <v>66</v>
      </c>
      <c r="B28" s="12" t="s">
        <v>70</v>
      </c>
      <c r="C28" s="73">
        <v>400</v>
      </c>
      <c r="D28" s="90">
        <v>0</v>
      </c>
      <c r="E28" s="96">
        <v>0</v>
      </c>
      <c r="F28" s="32">
        <f>+E28+D28+C28</f>
        <v>400</v>
      </c>
      <c r="G28" s="13" t="s">
        <v>13</v>
      </c>
      <c r="H28" s="326"/>
      <c r="I28" s="326"/>
      <c r="J28" s="329"/>
      <c r="K28" s="329"/>
      <c r="L28" s="96">
        <v>0</v>
      </c>
      <c r="M28" s="96">
        <v>0</v>
      </c>
      <c r="N28" s="213">
        <f t="shared" si="3"/>
        <v>0</v>
      </c>
      <c r="O28" s="213">
        <f t="shared" si="3"/>
        <v>0</v>
      </c>
      <c r="P28" s="36">
        <f t="shared" si="4"/>
        <v>0</v>
      </c>
    </row>
    <row r="29" spans="1:16" ht="18" x14ac:dyDescent="0.15">
      <c r="A29" s="12" t="s">
        <v>67</v>
      </c>
      <c r="B29" s="12" t="s">
        <v>70</v>
      </c>
      <c r="C29" s="73">
        <v>0</v>
      </c>
      <c r="D29" s="90">
        <v>40</v>
      </c>
      <c r="E29" s="96">
        <v>0</v>
      </c>
      <c r="F29" s="37">
        <f>+E29+D29+C29</f>
        <v>40</v>
      </c>
      <c r="G29" s="18" t="s">
        <v>13</v>
      </c>
      <c r="H29" s="327"/>
      <c r="I29" s="327"/>
      <c r="J29" s="330"/>
      <c r="K29" s="330"/>
      <c r="L29" s="109">
        <v>0</v>
      </c>
      <c r="M29" s="109">
        <v>0</v>
      </c>
      <c r="N29" s="214">
        <f t="shared" si="3"/>
        <v>0</v>
      </c>
      <c r="O29" s="214">
        <f t="shared" si="3"/>
        <v>0</v>
      </c>
      <c r="P29" s="36">
        <f t="shared" si="4"/>
        <v>0</v>
      </c>
    </row>
    <row r="30" spans="1:16" x14ac:dyDescent="0.15">
      <c r="A30" s="12" t="s">
        <v>3</v>
      </c>
      <c r="B30" s="12" t="s">
        <v>166</v>
      </c>
      <c r="C30" s="85">
        <v>5</v>
      </c>
      <c r="D30" s="90">
        <v>5</v>
      </c>
      <c r="E30" s="96">
        <v>4</v>
      </c>
      <c r="F30" s="37">
        <f>+E30+D30+C30</f>
        <v>14</v>
      </c>
      <c r="G30" s="10" t="s">
        <v>13</v>
      </c>
      <c r="H30" s="72">
        <v>11</v>
      </c>
      <c r="I30" s="73">
        <v>5</v>
      </c>
      <c r="J30" s="90">
        <v>7</v>
      </c>
      <c r="K30" s="90">
        <v>1</v>
      </c>
      <c r="L30" s="96">
        <v>26</v>
      </c>
      <c r="M30" s="96">
        <v>0</v>
      </c>
      <c r="N30" s="213">
        <f t="shared" si="3"/>
        <v>44</v>
      </c>
      <c r="O30" s="213">
        <f t="shared" si="3"/>
        <v>6</v>
      </c>
      <c r="P30" s="32">
        <f t="shared" si="4"/>
        <v>50</v>
      </c>
    </row>
  </sheetData>
  <mergeCells count="46">
    <mergeCell ref="A11:P11"/>
    <mergeCell ref="C12:F12"/>
    <mergeCell ref="A12:A14"/>
    <mergeCell ref="B12:B14"/>
    <mergeCell ref="C13:C14"/>
    <mergeCell ref="D13:D14"/>
    <mergeCell ref="E13:E14"/>
    <mergeCell ref="G12:G14"/>
    <mergeCell ref="F13:F14"/>
    <mergeCell ref="H12:P12"/>
    <mergeCell ref="H13:I13"/>
    <mergeCell ref="J13:K13"/>
    <mergeCell ref="L13:M13"/>
    <mergeCell ref="P13:P14"/>
    <mergeCell ref="N13:N14"/>
    <mergeCell ref="O13:O14"/>
    <mergeCell ref="H27:H29"/>
    <mergeCell ref="I27:I29"/>
    <mergeCell ref="J27:J29"/>
    <mergeCell ref="K27:K29"/>
    <mergeCell ref="A22:P22"/>
    <mergeCell ref="A23:A25"/>
    <mergeCell ref="B23:B25"/>
    <mergeCell ref="G23:G25"/>
    <mergeCell ref="F24:F25"/>
    <mergeCell ref="H23:P23"/>
    <mergeCell ref="H24:I24"/>
    <mergeCell ref="C23:F23"/>
    <mergeCell ref="J24:K24"/>
    <mergeCell ref="L24:M24"/>
    <mergeCell ref="P24:P25"/>
    <mergeCell ref="C24:C25"/>
    <mergeCell ref="N24:N25"/>
    <mergeCell ref="O24:O25"/>
    <mergeCell ref="D24:D25"/>
    <mergeCell ref="E24:E25"/>
    <mergeCell ref="A10:P10"/>
    <mergeCell ref="A2:A9"/>
    <mergeCell ref="B2:P3"/>
    <mergeCell ref="B4:P4"/>
    <mergeCell ref="B5:P5"/>
    <mergeCell ref="B6:P7"/>
    <mergeCell ref="B8:I8"/>
    <mergeCell ref="J8:P8"/>
    <mergeCell ref="B9:I9"/>
    <mergeCell ref="J9:P9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'Table 1'!Área_de_impresión</vt:lpstr>
      <vt:lpstr>'Table 2'!Área_de_impresión</vt:lpstr>
      <vt:lpstr>'Table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31c4e1eb6385e427cc2a242bb41b5784.xlsx</dc:title>
  <dc:creator>Work1</dc:creator>
  <cp:lastModifiedBy>user</cp:lastModifiedBy>
  <cp:lastPrinted>2022-10-19T15:22:33Z</cp:lastPrinted>
  <dcterms:created xsi:type="dcterms:W3CDTF">2019-04-05T20:27:11Z</dcterms:created>
  <dcterms:modified xsi:type="dcterms:W3CDTF">2022-11-29T15:47:14Z</dcterms:modified>
</cp:coreProperties>
</file>