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 tabRatio="885" activeTab="1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</sheets>
  <definedNames>
    <definedName name="_xlnm._FilterDatabase" localSheetId="3" hidden="1">'Table 4'!$A$2:$N$59</definedName>
    <definedName name="_xlnm.Print_Area" localSheetId="0">'Table 1'!$A$1:$N$36</definedName>
    <definedName name="_xlnm.Print_Area" localSheetId="1">'Table 2'!$A$1:$O$42</definedName>
    <definedName name="_xlnm.Print_Area" localSheetId="3">'Table 4'!$A$1:$N$59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4" l="1"/>
  <c r="L28" i="1"/>
  <c r="E28" i="1"/>
  <c r="D14" i="4" l="1"/>
  <c r="C14" i="4"/>
  <c r="D5" i="4"/>
  <c r="D7" i="3" l="1"/>
  <c r="K31" i="1"/>
  <c r="J31" i="1"/>
  <c r="D31" i="1"/>
  <c r="K28" i="1"/>
  <c r="J28" i="1"/>
  <c r="D28" i="1"/>
  <c r="C7" i="1"/>
  <c r="H8" i="4"/>
  <c r="C8" i="4"/>
  <c r="C7" i="4"/>
  <c r="C7" i="3"/>
  <c r="C9" i="1"/>
  <c r="I7" i="1"/>
  <c r="H7" i="1"/>
  <c r="H6" i="1"/>
  <c r="C6" i="1"/>
  <c r="I5" i="1"/>
  <c r="H5" i="1"/>
  <c r="C5" i="1"/>
  <c r="I31" i="1" l="1"/>
  <c r="H31" i="1"/>
  <c r="C31" i="1"/>
  <c r="C28" i="1"/>
  <c r="O40" i="2" l="1"/>
  <c r="O41" i="2"/>
  <c r="O42" i="2"/>
  <c r="O39" i="2"/>
  <c r="O31" i="2"/>
  <c r="O32" i="2"/>
  <c r="O33" i="2"/>
  <c r="O34" i="2"/>
  <c r="O30" i="2"/>
  <c r="O24" i="2"/>
  <c r="O25" i="2"/>
  <c r="O23" i="2"/>
  <c r="O12" i="2"/>
  <c r="O13" i="2"/>
  <c r="O14" i="2"/>
  <c r="O15" i="2"/>
  <c r="O16" i="2"/>
  <c r="O17" i="2"/>
  <c r="O18" i="2"/>
  <c r="O6" i="2"/>
  <c r="O7" i="2"/>
  <c r="O8" i="2"/>
  <c r="O9" i="2"/>
  <c r="O10" i="2"/>
  <c r="O11" i="2"/>
  <c r="O5" i="2"/>
  <c r="N5" i="1" l="1"/>
  <c r="N6" i="1"/>
  <c r="N7" i="1"/>
  <c r="N8" i="1"/>
  <c r="N9" i="1"/>
  <c r="N10" i="1"/>
  <c r="N11" i="1"/>
  <c r="N12" i="1"/>
  <c r="N17" i="1"/>
  <c r="N18" i="1"/>
  <c r="N19" i="1"/>
  <c r="N20" i="1"/>
  <c r="N21" i="1"/>
  <c r="N22" i="1"/>
  <c r="N27" i="1"/>
  <c r="N28" i="1"/>
  <c r="N29" i="1"/>
  <c r="N30" i="1"/>
  <c r="N31" i="1"/>
  <c r="N36" i="1"/>
  <c r="F31" i="1"/>
  <c r="N6" i="3"/>
  <c r="F18" i="1"/>
  <c r="G33" i="2" l="1"/>
  <c r="G39" i="2"/>
  <c r="G40" i="2"/>
  <c r="G41" i="2"/>
  <c r="G42" i="2"/>
  <c r="F6" i="3" l="1"/>
  <c r="F12" i="1" l="1"/>
  <c r="N19" i="3"/>
  <c r="F19" i="3"/>
  <c r="F15" i="3"/>
  <c r="F16" i="3"/>
  <c r="F17" i="3"/>
  <c r="F18" i="3"/>
  <c r="N15" i="3"/>
  <c r="N16" i="3"/>
  <c r="N17" i="3"/>
  <c r="N18" i="3"/>
  <c r="G17" i="2"/>
  <c r="G16" i="2"/>
  <c r="F59" i="4"/>
  <c r="N59" i="4"/>
  <c r="F18" i="4"/>
  <c r="G18" i="2" l="1"/>
  <c r="F27" i="1"/>
  <c r="F20" i="1"/>
  <c r="F19" i="1"/>
  <c r="G15" i="2" l="1"/>
  <c r="F11" i="1" l="1"/>
  <c r="N20" i="5" l="1"/>
  <c r="N19" i="5"/>
  <c r="N18" i="5"/>
  <c r="N17" i="5"/>
  <c r="N16" i="5"/>
  <c r="F20" i="5"/>
  <c r="F19" i="5"/>
  <c r="F18" i="5"/>
  <c r="F17" i="5"/>
  <c r="F16" i="5"/>
  <c r="F10" i="1" l="1"/>
  <c r="F35" i="4" l="1"/>
  <c r="F33" i="4" l="1"/>
  <c r="F28" i="4" l="1"/>
  <c r="F29" i="4"/>
  <c r="F30" i="4"/>
  <c r="F31" i="4"/>
  <c r="F32" i="4"/>
  <c r="F34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G13" i="2" l="1"/>
  <c r="N24" i="3" l="1"/>
  <c r="F24" i="3"/>
  <c r="F25" i="3"/>
  <c r="N25" i="3"/>
  <c r="F26" i="3"/>
  <c r="N26" i="3"/>
  <c r="F27" i="3"/>
  <c r="N27" i="3"/>
  <c r="F28" i="3"/>
  <c r="N28" i="3"/>
  <c r="F29" i="3"/>
  <c r="N29" i="3"/>
  <c r="F30" i="3"/>
  <c r="N30" i="3"/>
  <c r="F31" i="3"/>
  <c r="N31" i="3"/>
  <c r="F32" i="3"/>
  <c r="N32" i="3"/>
  <c r="F33" i="3"/>
  <c r="N33" i="3"/>
  <c r="F34" i="3"/>
  <c r="N34" i="3"/>
  <c r="F35" i="3"/>
  <c r="N35" i="3"/>
  <c r="F36" i="3"/>
  <c r="N36" i="3"/>
  <c r="F37" i="3"/>
  <c r="N37" i="3"/>
  <c r="F38" i="3"/>
  <c r="N38" i="3"/>
  <c r="F39" i="3"/>
  <c r="N39" i="3"/>
  <c r="F40" i="3"/>
  <c r="N40" i="3"/>
  <c r="F41" i="3"/>
  <c r="N41" i="3"/>
  <c r="F42" i="3"/>
  <c r="N42" i="3"/>
  <c r="F43" i="3"/>
  <c r="N43" i="3"/>
  <c r="F44" i="3"/>
  <c r="N44" i="3"/>
  <c r="F45" i="3"/>
  <c r="N45" i="3"/>
  <c r="N36" i="4" l="1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F28" i="1" l="1"/>
  <c r="G34" i="2" l="1"/>
  <c r="F6" i="4" l="1"/>
  <c r="F7" i="4"/>
  <c r="F8" i="4"/>
  <c r="F9" i="4"/>
  <c r="F10" i="4"/>
  <c r="F11" i="4"/>
  <c r="F12" i="4"/>
  <c r="F13" i="4"/>
  <c r="F14" i="4"/>
  <c r="F15" i="4"/>
  <c r="F16" i="4"/>
  <c r="F17" i="4"/>
  <c r="F19" i="4"/>
  <c r="F20" i="4"/>
  <c r="F21" i="4"/>
  <c r="F22" i="4"/>
  <c r="F23" i="4"/>
  <c r="F5" i="4"/>
  <c r="G7" i="2" l="1"/>
  <c r="N29" i="4" l="1"/>
  <c r="N30" i="4"/>
  <c r="N31" i="4"/>
  <c r="N32" i="4"/>
  <c r="N34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28" i="4"/>
  <c r="N11" i="5" l="1"/>
  <c r="N10" i="5"/>
  <c r="N9" i="5"/>
  <c r="N8" i="5"/>
  <c r="N7" i="5"/>
  <c r="N6" i="5"/>
  <c r="N5" i="5"/>
  <c r="F5" i="5"/>
  <c r="F6" i="5"/>
  <c r="F7" i="5"/>
  <c r="F8" i="5"/>
  <c r="F9" i="5"/>
  <c r="F10" i="5"/>
  <c r="F11" i="5"/>
  <c r="G32" i="2"/>
  <c r="G31" i="2"/>
  <c r="G30" i="2"/>
  <c r="G25" i="2"/>
  <c r="G24" i="2"/>
  <c r="G23" i="2"/>
  <c r="G6" i="2"/>
  <c r="G8" i="2"/>
  <c r="G9" i="2"/>
  <c r="G10" i="2"/>
  <c r="G11" i="2"/>
  <c r="G12" i="2"/>
  <c r="G14" i="2"/>
  <c r="G5" i="2"/>
  <c r="F36" i="1" l="1"/>
  <c r="F30" i="1"/>
  <c r="F29" i="1"/>
  <c r="F22" i="1"/>
  <c r="F21" i="1"/>
  <c r="F17" i="1"/>
  <c r="F6" i="1"/>
  <c r="F7" i="1"/>
  <c r="F8" i="1"/>
  <c r="N13" i="3" l="1"/>
  <c r="F13" i="3"/>
  <c r="N14" i="3"/>
  <c r="N12" i="3"/>
  <c r="N7" i="3"/>
  <c r="N5" i="3"/>
  <c r="F7" i="3"/>
  <c r="F5" i="3"/>
  <c r="F14" i="3"/>
  <c r="F12" i="3"/>
  <c r="F5" i="1"/>
</calcChain>
</file>

<file path=xl/comments1.xml><?xml version="1.0" encoding="utf-8"?>
<comments xmlns="http://schemas.openxmlformats.org/spreadsheetml/2006/main">
  <authors>
    <author>Ericka Ceballos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Ericka Ceballos:</t>
        </r>
        <r>
          <rPr>
            <sz val="9"/>
            <color indexed="81"/>
            <rFont val="Tahoma"/>
            <family val="2"/>
          </rPr>
          <t xml:space="preserve">
-Arroz
-Sorgo
-Maiz
</t>
        </r>
      </text>
    </comment>
    <comment ref="C28" authorId="0" shapeId="0">
      <text>
        <r>
          <rPr>
            <b/>
            <sz val="8"/>
            <color indexed="81"/>
            <rFont val="Tahoma"/>
            <family val="2"/>
          </rPr>
          <t>Ericka Ceballos:</t>
        </r>
        <r>
          <rPr>
            <sz val="8"/>
            <color indexed="81"/>
            <rFont val="Tahoma"/>
            <family val="2"/>
          </rPr>
          <t xml:space="preserve">
Este resultado es derivado de la suma plantas vendidas (28,155) más plantas donadas (22,229).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0" shapeId="0">
      <text>
        <r>
          <rPr>
            <b/>
            <sz val="8"/>
            <color indexed="81"/>
            <rFont val="Tahoma"/>
            <family val="2"/>
          </rPr>
          <t>Ericka Ceballos:</t>
        </r>
        <r>
          <rPr>
            <sz val="8"/>
            <color indexed="81"/>
            <rFont val="Tahoma"/>
            <family val="2"/>
          </rPr>
          <t xml:space="preserve">
Este resultado es derivado de la suma de capacitación a técnicos (0) más capacitación a productores (143).</t>
        </r>
      </text>
    </comment>
    <comment ref="C31" authorId="0" shapeId="0">
      <text>
        <r>
          <rPr>
            <b/>
            <sz val="8"/>
            <color indexed="81"/>
            <rFont val="Tahoma"/>
            <family val="2"/>
          </rPr>
          <t>Ericka Ceballos:</t>
        </r>
        <r>
          <rPr>
            <sz val="8"/>
            <color indexed="81"/>
            <rFont val="Tahoma"/>
            <family val="2"/>
          </rPr>
          <t xml:space="preserve">
Este resultado es derivado de la suma de acompañamiento de productores (1,590) más actividades de fincas (490).
</t>
        </r>
      </text>
    </comment>
  </commentList>
</comments>
</file>

<file path=xl/comments2.xml><?xml version="1.0" encoding="utf-8"?>
<comments xmlns="http://schemas.openxmlformats.org/spreadsheetml/2006/main">
  <authors>
    <author>Ericka Ceballos</author>
  </authors>
  <commentList>
    <comment ref="F11" authorId="0" shapeId="0">
      <text>
        <r>
          <rPr>
            <b/>
            <sz val="9"/>
            <color indexed="81"/>
            <rFont val="Tahoma"/>
            <family val="2"/>
          </rPr>
          <t>Ericka Ceballos:</t>
        </r>
        <r>
          <rPr>
            <sz val="9"/>
            <color indexed="81"/>
            <rFont val="Tahoma"/>
            <family val="2"/>
          </rPr>
          <t xml:space="preserve">
Entrega de materiales de siembra, 5,000 planta invitro de platano y 1000 de cereza.</t>
        </r>
      </text>
    </comment>
  </commentList>
</comments>
</file>

<file path=xl/comments3.xml><?xml version="1.0" encoding="utf-8"?>
<comments xmlns="http://schemas.openxmlformats.org/spreadsheetml/2006/main">
  <authors>
    <author>Ericka Ceballos</author>
  </authors>
  <commentList>
    <comment ref="C15" authorId="0" shapeId="0">
      <text>
        <r>
          <rPr>
            <b/>
            <sz val="9"/>
            <color indexed="81"/>
            <rFont val="Tahoma"/>
            <family val="2"/>
          </rPr>
          <t>Ericka Ceballos:</t>
        </r>
        <r>
          <rPr>
            <sz val="9"/>
            <color indexed="81"/>
            <rFont val="Tahoma"/>
            <family val="2"/>
          </rPr>
          <t xml:space="preserve">
Buscar en resumen ejecutivo del informe.</t>
        </r>
      </text>
    </comment>
  </commentList>
</comments>
</file>

<file path=xl/sharedStrings.xml><?xml version="1.0" encoding="utf-8"?>
<sst xmlns="http://schemas.openxmlformats.org/spreadsheetml/2006/main" count="730" uniqueCount="227">
  <si>
    <r>
      <rPr>
        <b/>
        <sz val="8.5"/>
        <color rgb="FFFFFFFF"/>
        <rFont val="Times New Roman"/>
        <family val="1"/>
      </rPr>
      <t>Distribución Material de Siembra</t>
    </r>
  </si>
  <si>
    <r>
      <rPr>
        <b/>
        <sz val="8.5"/>
        <color rgb="FFFFFFFF"/>
        <rFont val="Times New Roman"/>
        <family val="1"/>
      </rPr>
      <t>Desarrollo Rural</t>
    </r>
  </si>
  <si>
    <r>
      <rPr>
        <b/>
        <sz val="8.5"/>
        <color rgb="FFFFFFFF"/>
        <rFont val="Times New Roman"/>
        <family val="1"/>
      </rPr>
      <t>Infraestructuras Rurales</t>
    </r>
  </si>
  <si>
    <t>Asistencia Técnica</t>
  </si>
  <si>
    <t>Reuniones GIA's</t>
  </si>
  <si>
    <t>Días de campo/Giras</t>
  </si>
  <si>
    <t>Charlas/ Conferencias</t>
  </si>
  <si>
    <t>Cursos a productores</t>
  </si>
  <si>
    <t>Cursos a técnicos</t>
  </si>
  <si>
    <t>Adiestramientos</t>
  </si>
  <si>
    <t>Días de campo/Gira</t>
  </si>
  <si>
    <t>Charlas/Conferencias</t>
  </si>
  <si>
    <t>Unidades</t>
  </si>
  <si>
    <t>Productores</t>
  </si>
  <si>
    <t>Técnicos</t>
  </si>
  <si>
    <t>¿</t>
  </si>
  <si>
    <t>Identificación de reparación de casas</t>
  </si>
  <si>
    <t>Industriales</t>
  </si>
  <si>
    <t>Varios</t>
  </si>
  <si>
    <t>Musáceas</t>
  </si>
  <si>
    <t>Barcos Recibidos</t>
  </si>
  <si>
    <t>Fortalecimiento Organizacional - Asociatividad Rural</t>
  </si>
  <si>
    <t>Cantidad</t>
  </si>
  <si>
    <t>Tipo de Beneficiario</t>
  </si>
  <si>
    <t>Beneficiarios</t>
  </si>
  <si>
    <r>
      <rPr>
        <b/>
        <sz val="7"/>
        <color theme="0"/>
        <rFont val="Times New Roman"/>
        <family val="1"/>
      </rPr>
      <t>Total
Trimestre</t>
    </r>
  </si>
  <si>
    <t>Cepas de musáceas (guineo-plátano) entregadas</t>
  </si>
  <si>
    <t xml:space="preserve">personas </t>
  </si>
  <si>
    <t>Vigilancia Moscafrut-RD Moscas exóticas</t>
  </si>
  <si>
    <t>Apoyo realización prueba de eficacia a plaguicidas (Ensayos)</t>
  </si>
  <si>
    <t>Instalación/Evalación</t>
  </si>
  <si>
    <t>Muestras procesadas  Internacional Laboratorio (AILA)</t>
  </si>
  <si>
    <t>Muestras procesadas Nacional Laboratorio (Haina)</t>
  </si>
  <si>
    <t>Vuelos Recibidos</t>
  </si>
  <si>
    <t>No. De pasajeros</t>
  </si>
  <si>
    <t>Lanchas, Veleros recibidos</t>
  </si>
  <si>
    <t xml:space="preserve">Cruceros recibidos </t>
  </si>
  <si>
    <t>No. De Turistas recibidos</t>
  </si>
  <si>
    <t>Importaciones en TM</t>
  </si>
  <si>
    <t>Importaciones de madera M3</t>
  </si>
  <si>
    <t>Exportaciones en TM</t>
  </si>
  <si>
    <t>Vehiculos inspeccionados</t>
  </si>
  <si>
    <t>Decomisos en Kgs</t>
  </si>
  <si>
    <t>Manejo de Basura en Aeropuertos Kgs</t>
  </si>
  <si>
    <t>Manejo de Basura en Puertos Mts3</t>
  </si>
  <si>
    <t>Inspección en Origen</t>
  </si>
  <si>
    <t>Inspección en Destino</t>
  </si>
  <si>
    <t>Devolución exportación a Preinspecciona</t>
  </si>
  <si>
    <t>No. Objeciones Emitidas (Subproductos)</t>
  </si>
  <si>
    <t>Importaciones Emitidas</t>
  </si>
  <si>
    <t>Certificados Fitosanitarios Emitidos</t>
  </si>
  <si>
    <t xml:space="preserve">Tratamientos Realizados </t>
  </si>
  <si>
    <t>Intercepciones de Plagas</t>
  </si>
  <si>
    <t>Capacitación</t>
  </si>
  <si>
    <t>Agroempresa</t>
  </si>
  <si>
    <t>Productor</t>
  </si>
  <si>
    <t>Comunidad</t>
  </si>
  <si>
    <t>Volumen (metro cubico)</t>
  </si>
  <si>
    <t>Vólumen (kilogramos)</t>
  </si>
  <si>
    <t>Técnico</t>
  </si>
  <si>
    <t>Muestras procesadas Nacional Laboratorio (AILA)</t>
  </si>
  <si>
    <t>Inspecciones</t>
  </si>
  <si>
    <t xml:space="preserve">Muestras  </t>
  </si>
  <si>
    <t xml:space="preserve">Certificaciones </t>
  </si>
  <si>
    <t>Tratamientos</t>
  </si>
  <si>
    <t>Informe de resultados</t>
  </si>
  <si>
    <t>Informe de ARP</t>
  </si>
  <si>
    <t xml:space="preserve">Solicitudes </t>
  </si>
  <si>
    <t>Elaboración de abonos Orgánicos  sólidos (Bocashi)</t>
  </si>
  <si>
    <t>Elaboración de abono orgánicos líquidos. (supermagro)</t>
  </si>
  <si>
    <t>Elaboración de plaguicidas Orgánicos, caldo sulfocalcico</t>
  </si>
  <si>
    <t>Unidad de Medida</t>
  </si>
  <si>
    <t>Quintales</t>
  </si>
  <si>
    <t>Litros</t>
  </si>
  <si>
    <t>Fomento a las Agroempresas</t>
  </si>
  <si>
    <t>Siembra de Frutales</t>
  </si>
  <si>
    <t xml:space="preserve">Tareas </t>
  </si>
  <si>
    <t>Visitas a finca AL</t>
  </si>
  <si>
    <t>Producción/Actividad</t>
  </si>
  <si>
    <t>Cereales</t>
  </si>
  <si>
    <t>Leguminosas</t>
  </si>
  <si>
    <t>Raíces y Tubérculos</t>
  </si>
  <si>
    <t>Camionadas</t>
  </si>
  <si>
    <t>Hortalizas</t>
  </si>
  <si>
    <t>Libras</t>
  </si>
  <si>
    <t>Desarrollo Frutícola</t>
  </si>
  <si>
    <t>Producción de Plantas</t>
  </si>
  <si>
    <t>Distribución de Plantas</t>
  </si>
  <si>
    <t>Desarrollo Cacaotalero</t>
  </si>
  <si>
    <t>Distribución de Carnadas</t>
  </si>
  <si>
    <t>Mecanización Agrícola</t>
  </si>
  <si>
    <t>Tareas preparadas</t>
  </si>
  <si>
    <t>Seguimiento reparación de casas</t>
  </si>
  <si>
    <t>Casas</t>
  </si>
  <si>
    <t>Familias</t>
  </si>
  <si>
    <t>Casas reparadas</t>
  </si>
  <si>
    <t>Cepas</t>
  </si>
  <si>
    <t>Plantas de cacao distribuidas</t>
  </si>
  <si>
    <t>Plantas</t>
  </si>
  <si>
    <t>Plantas de café distribuidas</t>
  </si>
  <si>
    <t>Insumos entregados a agricultores familiares</t>
  </si>
  <si>
    <t>Huertos familiares establecidos</t>
  </si>
  <si>
    <t>Huertos</t>
  </si>
  <si>
    <t>Animales entregados a agricultores familiares</t>
  </si>
  <si>
    <t>Becas del ISA entregadas</t>
  </si>
  <si>
    <t>Charlas</t>
  </si>
  <si>
    <t>Reuniones</t>
  </si>
  <si>
    <t>Cursos</t>
  </si>
  <si>
    <t>Kilómetros</t>
  </si>
  <si>
    <t>Comunidades</t>
  </si>
  <si>
    <t>Construcción de pozos tubulares</t>
  </si>
  <si>
    <t>Inocuidad Agroalimentaria</t>
  </si>
  <si>
    <t>Sanidad Vegetal - Subdirección de Registro</t>
  </si>
  <si>
    <t>Registros de Plaguicidas</t>
  </si>
  <si>
    <t>Importadores</t>
  </si>
  <si>
    <t>Registro de Empresas Distribuidoras</t>
  </si>
  <si>
    <t>Registros de Empresas Representantes</t>
  </si>
  <si>
    <t>Registro Tiendas Expendios</t>
  </si>
  <si>
    <t>Registro Empresas Fumigadoras</t>
  </si>
  <si>
    <t>Registro Empresas Aplicaciones Aéreas</t>
  </si>
  <si>
    <t>Registro Empresas Formuladoras</t>
  </si>
  <si>
    <t>Renovación Registros de Plaguicidas</t>
  </si>
  <si>
    <t>Renovación Registro de Empresas Distribuidoras</t>
  </si>
  <si>
    <t>Renovación Registros de Empresas Representantes</t>
  </si>
  <si>
    <t>Renovación  Registro Tiendas Expendios</t>
  </si>
  <si>
    <t>Consumidores</t>
  </si>
  <si>
    <t>Renovación Registro Empresas Fumigadoras</t>
  </si>
  <si>
    <t>Renovación Registro Empresas Aplicaciones Aéreas</t>
  </si>
  <si>
    <t>Emisión Guía Importación Materia Prima Plaguicidas</t>
  </si>
  <si>
    <t>Emisión Guía Importación Muestras Plaguicidas</t>
  </si>
  <si>
    <t>Inspección Plaguicidas en Punto de Entrada</t>
  </si>
  <si>
    <t>Reporte de inspección</t>
  </si>
  <si>
    <t>Fiscalización Tiendas Expendios</t>
  </si>
  <si>
    <t>Inventario Plaguicidas Obsoletos</t>
  </si>
  <si>
    <t>kgs./lts.</t>
  </si>
  <si>
    <t>Decomisos Plaguicidas</t>
  </si>
  <si>
    <t>Pruebas Eficacia Biológica</t>
  </si>
  <si>
    <t>Monitoreo para la detección de plagas</t>
  </si>
  <si>
    <t>Control de Ratas</t>
  </si>
  <si>
    <t>Tareas cubiertas</t>
  </si>
  <si>
    <t>Distribución de carnadas</t>
  </si>
  <si>
    <t>Carnadas distribuidas</t>
  </si>
  <si>
    <t>Visitas a centro de acopio</t>
  </si>
  <si>
    <t>Monitoreo Severidad Sigatoka negra</t>
  </si>
  <si>
    <t>Preaviso sigatoka negra</t>
  </si>
  <si>
    <t>Capacitacion</t>
  </si>
  <si>
    <t>Demostraciones</t>
  </si>
  <si>
    <t>Sanidad Vegetal - Subdirección de Cuarentena</t>
  </si>
  <si>
    <t>Servicios de Extensión y Capacitación Agropecuaria</t>
  </si>
  <si>
    <t>Participacion en Ferias y Ruedas de Negocios</t>
  </si>
  <si>
    <t>Analisis de Plaguicidas (monitoreo de residuo)</t>
  </si>
  <si>
    <t>Distribución de herramientas menores</t>
  </si>
  <si>
    <t>Reunión de Evaluación/Seguimiento</t>
  </si>
  <si>
    <t xml:space="preserve">Número de Agroempresas Visitadas </t>
  </si>
  <si>
    <t>Agroempresas Asistidas</t>
  </si>
  <si>
    <t>Agroempresas Participantes</t>
  </si>
  <si>
    <t>Producción de Plantas Frutales</t>
  </si>
  <si>
    <t>Distribución de Plantas Frutales</t>
  </si>
  <si>
    <t>Visitas</t>
  </si>
  <si>
    <t>Visitas Domiciliaria</t>
  </si>
  <si>
    <t>Visitas a Finca</t>
  </si>
  <si>
    <t>Visitas a Vivero</t>
  </si>
  <si>
    <t>Adiestarmientos</t>
  </si>
  <si>
    <t>Guías</t>
  </si>
  <si>
    <t>Ensayos</t>
  </si>
  <si>
    <t>Informes</t>
  </si>
  <si>
    <t>Mecanización de terrenos</t>
  </si>
  <si>
    <t>Agricultura Orgánica</t>
  </si>
  <si>
    <t>Distribución de Semillas en Viveros Frutales</t>
  </si>
  <si>
    <t xml:space="preserve">Apoyo Legal - incorporación </t>
  </si>
  <si>
    <t>Actualización/Validación de Datos</t>
  </si>
  <si>
    <t>Cursos/Seminarios/Capacitación</t>
  </si>
  <si>
    <t>Solicitud de Análisis de Riesgo</t>
  </si>
  <si>
    <t>Análisis de Riesgo realizado</t>
  </si>
  <si>
    <t>Análisis de Riesgo en Proceso</t>
  </si>
  <si>
    <t>Envío al Laboratorio</t>
  </si>
  <si>
    <t>Unidades de cepas de plátano y guineo</t>
  </si>
  <si>
    <t>Unidades de cormitos de plátano y guineo</t>
  </si>
  <si>
    <t>Coco</t>
  </si>
  <si>
    <t>Capacitación en Agricultura Orgánica</t>
  </si>
  <si>
    <t>Certificación de las unidades y establecimientos Agropecuarios</t>
  </si>
  <si>
    <t xml:space="preserve">Inspecciones, reinspecciones y auditoría </t>
  </si>
  <si>
    <t>Certificados</t>
  </si>
  <si>
    <t>Permisos de importación</t>
  </si>
  <si>
    <t>Monitoreos</t>
  </si>
  <si>
    <t>Consultas en oficina</t>
  </si>
  <si>
    <t>Talleres</t>
  </si>
  <si>
    <t>Giras educativas</t>
  </si>
  <si>
    <t>Entrega de semillas de hotalizas</t>
  </si>
  <si>
    <t>Asociaciones</t>
  </si>
  <si>
    <t>Asistencia a comité técnico cient. De alimentos</t>
  </si>
  <si>
    <t>Actualizacion base legal sanitaria (acuerdo, leyes, decretos y resoluciones)</t>
  </si>
  <si>
    <t>Perfiles de riesgos de plaguicidas realizados</t>
  </si>
  <si>
    <t>Monitoreos/Trampeos</t>
  </si>
  <si>
    <t>Visitas realizadas</t>
  </si>
  <si>
    <t>Cantidad de Capacitaciones realizadas (taller, charla y cursos)</t>
  </si>
  <si>
    <t>Unidades de plantas de plátano y guineo</t>
  </si>
  <si>
    <t>Téc. y prod.</t>
  </si>
  <si>
    <t>Téc., prod. Y Asociaciones</t>
  </si>
  <si>
    <t>Caminos Interparcelarios (Construidos)</t>
  </si>
  <si>
    <t>Caminos Interparcelarios (Rehabilitados)</t>
  </si>
  <si>
    <t>Sanidad Vegetal - Subdirección Técnica</t>
  </si>
  <si>
    <t>Visitas Técnicas/Seguimiento</t>
  </si>
  <si>
    <t>Asistencias Técnicas (reuniones, asistencias y encuentros)</t>
  </si>
  <si>
    <t>Volumen (toneladas métricas)</t>
  </si>
  <si>
    <t xml:space="preserve">Prod. y Téc. </t>
  </si>
  <si>
    <t>Asistencia técnica</t>
  </si>
  <si>
    <t>Mesa de trabajo</t>
  </si>
  <si>
    <t>Entrega de material de siembra</t>
  </si>
  <si>
    <t>Oficina Sectorial de la Mujer</t>
  </si>
  <si>
    <t>Unidades Productivas primaria registradas en el DIA</t>
  </si>
  <si>
    <t>Renovación Registro Empresas Reenvasadoras</t>
  </si>
  <si>
    <t>Nota: En  las estadisticas del producto Infraestructuras Rurales</t>
  </si>
  <si>
    <t>Enero</t>
  </si>
  <si>
    <t>Emisión Guía Importación Plaguicidas Formulados</t>
  </si>
  <si>
    <t>Masc</t>
  </si>
  <si>
    <t>Fem</t>
  </si>
  <si>
    <t>Total
Trimestre</t>
  </si>
  <si>
    <t>Eliminación parcelas por violación veda MoscaBlanca</t>
  </si>
  <si>
    <t>Tas. cubiertas de cultivos hosp</t>
  </si>
  <si>
    <t>Muestras procesasas Internac. Laborat. (Caucedo)</t>
  </si>
  <si>
    <t>Abril</t>
  </si>
  <si>
    <t>Mayo</t>
  </si>
  <si>
    <t>Junio</t>
  </si>
  <si>
    <t>Muestras Procesadas Intern. Laboratorio (Haina)</t>
  </si>
  <si>
    <t>Muestras procesadas intern. Laboratorio (Puerto Plata)</t>
  </si>
  <si>
    <t xml:space="preserve">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</si>
</sst>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#,##0_ ;\-#,##0\ "/>
    <numFmt numFmtId="168" formatCode="#,##0.00_ ;\-#,##0.00\ 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8.5"/>
      <name val="Times New Roman"/>
      <family val="1"/>
    </font>
    <font>
      <b/>
      <sz val="8.5"/>
      <color rgb="FFFFFFFF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7"/>
      <color theme="0"/>
      <name val="Times New Roman"/>
      <family val="1"/>
    </font>
    <font>
      <sz val="10"/>
      <color theme="0"/>
      <name val="Times New Roman"/>
      <family val="1"/>
    </font>
    <font>
      <b/>
      <sz val="8.5"/>
      <color theme="0"/>
      <name val="Times New Roman"/>
      <family val="1"/>
    </font>
    <font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7"/>
      <name val="Times New Roman"/>
      <family val="1"/>
    </font>
    <font>
      <sz val="7"/>
      <color theme="1"/>
      <name val="Times New Roman"/>
      <family val="1"/>
    </font>
    <font>
      <b/>
      <sz val="7"/>
      <name val="Times New Roman"/>
      <family val="1"/>
    </font>
    <font>
      <sz val="7"/>
      <color rgb="FF000000"/>
      <name val="Times New Roman"/>
      <family val="1"/>
    </font>
    <font>
      <b/>
      <sz val="7"/>
      <color rgb="FF000000"/>
      <name val="Times New Roman"/>
      <family val="1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15B07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1" fillId="0" borderId="0"/>
  </cellStyleXfs>
  <cellXfs count="26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164" fontId="9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164" fontId="10" fillId="0" borderId="0" xfId="0" applyNumberFormat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right" vertical="top" wrapText="1" indent="1"/>
    </xf>
    <xf numFmtId="165" fontId="13" fillId="0" borderId="1" xfId="1" applyNumberFormat="1" applyFont="1" applyFill="1" applyBorder="1" applyAlignment="1">
      <alignment horizontal="center" vertical="top" shrinkToFit="1"/>
    </xf>
    <xf numFmtId="0" fontId="14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 indent="4"/>
    </xf>
    <xf numFmtId="0" fontId="13" fillId="2" borderId="5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top" wrapText="1" indent="4"/>
    </xf>
    <xf numFmtId="0" fontId="13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top" wrapText="1"/>
    </xf>
    <xf numFmtId="165" fontId="15" fillId="0" borderId="1" xfId="1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left" vertical="top" wrapText="1"/>
    </xf>
    <xf numFmtId="165" fontId="15" fillId="2" borderId="1" xfId="1" applyNumberFormat="1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right" vertical="top" wrapText="1" indent="1"/>
    </xf>
    <xf numFmtId="0" fontId="13" fillId="0" borderId="5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center" vertical="top" wrapText="1"/>
    </xf>
    <xf numFmtId="165" fontId="15" fillId="0" borderId="5" xfId="1" applyNumberFormat="1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right" vertical="top" wrapText="1" indent="1"/>
    </xf>
    <xf numFmtId="0" fontId="13" fillId="0" borderId="9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right" vertical="top" wrapText="1" inden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shrinkToFit="1"/>
    </xf>
    <xf numFmtId="165" fontId="13" fillId="0" borderId="9" xfId="1" applyNumberFormat="1" applyFont="1" applyFill="1" applyBorder="1" applyAlignment="1">
      <alignment horizontal="center" vertical="top" shrinkToFit="1"/>
    </xf>
    <xf numFmtId="0" fontId="16" fillId="0" borderId="9" xfId="0" applyFont="1" applyFill="1" applyBorder="1" applyAlignment="1">
      <alignment horizontal="left" vertical="top"/>
    </xf>
    <xf numFmtId="165" fontId="13" fillId="0" borderId="9" xfId="1" applyNumberFormat="1" applyFont="1" applyFill="1" applyBorder="1" applyAlignment="1">
      <alignment horizontal="center" vertical="center" shrinkToFit="1"/>
    </xf>
    <xf numFmtId="165" fontId="15" fillId="0" borderId="1" xfId="1" applyNumberFormat="1" applyFont="1" applyFill="1" applyBorder="1" applyAlignment="1">
      <alignment horizontal="right" vertical="center" shrinkToFit="1"/>
    </xf>
    <xf numFmtId="0" fontId="17" fillId="0" borderId="9" xfId="0" applyFont="1" applyFill="1" applyBorder="1" applyAlignment="1">
      <alignment horizontal="right" vertical="center"/>
    </xf>
    <xf numFmtId="165" fontId="15" fillId="0" borderId="1" xfId="1" applyNumberFormat="1" applyFont="1" applyFill="1" applyBorder="1" applyAlignment="1">
      <alignment horizontal="right" vertical="center" wrapText="1"/>
    </xf>
    <xf numFmtId="165" fontId="15" fillId="0" borderId="1" xfId="1" applyNumberFormat="1" applyFont="1" applyFill="1" applyBorder="1" applyAlignment="1">
      <alignment horizontal="right" vertical="top" wrapText="1"/>
    </xf>
    <xf numFmtId="165" fontId="15" fillId="0" borderId="1" xfId="1" applyNumberFormat="1" applyFont="1" applyFill="1" applyBorder="1" applyAlignment="1">
      <alignment horizontal="right" vertical="top" shrinkToFit="1"/>
    </xf>
    <xf numFmtId="165" fontId="15" fillId="0" borderId="1" xfId="1" applyNumberFormat="1" applyFont="1" applyFill="1" applyBorder="1" applyAlignment="1">
      <alignment horizontal="right" shrinkToFit="1"/>
    </xf>
    <xf numFmtId="165" fontId="15" fillId="0" borderId="9" xfId="1" applyNumberFormat="1" applyFont="1" applyFill="1" applyBorder="1" applyAlignment="1">
      <alignment horizontal="right" vertical="top" shrinkToFit="1"/>
    </xf>
    <xf numFmtId="165" fontId="15" fillId="0" borderId="9" xfId="1" applyNumberFormat="1" applyFont="1" applyFill="1" applyBorder="1" applyAlignment="1">
      <alignment vertical="top" shrinkToFit="1"/>
    </xf>
    <xf numFmtId="165" fontId="15" fillId="0" borderId="1" xfId="1" applyNumberFormat="1" applyFont="1" applyFill="1" applyBorder="1" applyAlignment="1">
      <alignment shrinkToFit="1"/>
    </xf>
    <xf numFmtId="164" fontId="15" fillId="0" borderId="5" xfId="1" applyNumberFormat="1" applyFont="1" applyFill="1" applyBorder="1" applyAlignment="1">
      <alignment shrinkToFit="1"/>
    </xf>
    <xf numFmtId="0" fontId="13" fillId="0" borderId="1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right" vertical="top"/>
    </xf>
    <xf numFmtId="165" fontId="13" fillId="0" borderId="1" xfId="1" applyNumberFormat="1" applyFont="1" applyFill="1" applyBorder="1" applyAlignment="1">
      <alignment horizontal="right" vertical="top" wrapText="1"/>
    </xf>
    <xf numFmtId="165" fontId="13" fillId="0" borderId="10" xfId="1" applyNumberFormat="1" applyFont="1" applyFill="1" applyBorder="1" applyAlignment="1">
      <alignment horizontal="center" vertical="top" shrinkToFit="1"/>
    </xf>
    <xf numFmtId="165" fontId="13" fillId="0" borderId="13" xfId="1" applyNumberFormat="1" applyFont="1" applyFill="1" applyBorder="1" applyAlignment="1">
      <alignment horizontal="center" vertical="top" shrinkToFit="1"/>
    </xf>
    <xf numFmtId="0" fontId="13" fillId="0" borderId="9" xfId="0" applyFont="1" applyFill="1" applyBorder="1" applyAlignment="1">
      <alignment horizontal="center" vertical="top"/>
    </xf>
    <xf numFmtId="165" fontId="15" fillId="0" borderId="6" xfId="1" applyNumberFormat="1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/>
    </xf>
    <xf numFmtId="0" fontId="17" fillId="0" borderId="21" xfId="0" applyFont="1" applyFill="1" applyBorder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165" fontId="15" fillId="0" borderId="6" xfId="1" applyNumberFormat="1" applyFont="1" applyFill="1" applyBorder="1" applyAlignment="1">
      <alignment horizontal="right" vertical="top" shrinkToFit="1"/>
    </xf>
    <xf numFmtId="165" fontId="15" fillId="0" borderId="9" xfId="1" applyNumberFormat="1" applyFont="1" applyFill="1" applyBorder="1" applyAlignment="1">
      <alignment horizontal="right" vertical="center" shrinkToFit="1"/>
    </xf>
    <xf numFmtId="165" fontId="15" fillId="0" borderId="9" xfId="1" applyNumberFormat="1" applyFont="1" applyFill="1" applyBorder="1" applyAlignment="1">
      <alignment horizontal="center" vertical="top" shrinkToFit="1"/>
    </xf>
    <xf numFmtId="0" fontId="13" fillId="2" borderId="9" xfId="0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horizontal="center" vertical="top" wrapText="1"/>
    </xf>
    <xf numFmtId="165" fontId="15" fillId="2" borderId="9" xfId="1" applyNumberFormat="1" applyFont="1" applyFill="1" applyBorder="1" applyAlignment="1">
      <alignment horizontal="right" vertical="top" shrinkToFit="1"/>
    </xf>
    <xf numFmtId="0" fontId="13" fillId="0" borderId="6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center" vertical="top" wrapText="1"/>
    </xf>
    <xf numFmtId="0" fontId="15" fillId="0" borderId="9" xfId="1" applyNumberFormat="1" applyFont="1" applyFill="1" applyBorder="1" applyAlignment="1">
      <alignment horizontal="center" vertical="center" shrinkToFit="1"/>
    </xf>
    <xf numFmtId="165" fontId="15" fillId="0" borderId="9" xfId="1" applyNumberFormat="1" applyFont="1" applyFill="1" applyBorder="1" applyAlignment="1">
      <alignment horizontal="right" vertical="top" indent="2" shrinkToFit="1"/>
    </xf>
    <xf numFmtId="165" fontId="15" fillId="0" borderId="6" xfId="1" applyNumberFormat="1" applyFont="1" applyFill="1" applyBorder="1" applyAlignment="1">
      <alignment horizontal="right" vertical="top" indent="2" shrinkToFit="1"/>
    </xf>
    <xf numFmtId="165" fontId="15" fillId="0" borderId="1" xfId="1" applyNumberFormat="1" applyFont="1" applyFill="1" applyBorder="1" applyAlignment="1">
      <alignment horizontal="right" vertical="top" indent="2" shrinkToFit="1"/>
    </xf>
    <xf numFmtId="165" fontId="13" fillId="4" borderId="6" xfId="1" applyNumberFormat="1" applyFont="1" applyFill="1" applyBorder="1" applyAlignment="1">
      <alignment horizontal="right" vertical="center" wrapText="1"/>
    </xf>
    <xf numFmtId="165" fontId="13" fillId="4" borderId="1" xfId="1" applyNumberFormat="1" applyFont="1" applyFill="1" applyBorder="1" applyAlignment="1">
      <alignment horizontal="right" vertical="center" wrapText="1"/>
    </xf>
    <xf numFmtId="165" fontId="13" fillId="4" borderId="1" xfId="1" applyNumberFormat="1" applyFont="1" applyFill="1" applyBorder="1" applyAlignment="1">
      <alignment horizontal="right" vertical="center" shrinkToFit="1"/>
    </xf>
    <xf numFmtId="165" fontId="13" fillId="4" borderId="9" xfId="1" applyNumberFormat="1" applyFont="1" applyFill="1" applyBorder="1" applyAlignment="1">
      <alignment vertical="top" wrapText="1"/>
    </xf>
    <xf numFmtId="165" fontId="13" fillId="4" borderId="6" xfId="1" applyNumberFormat="1" applyFont="1" applyFill="1" applyBorder="1" applyAlignment="1">
      <alignment horizontal="center" vertical="top" shrinkToFit="1"/>
    </xf>
    <xf numFmtId="165" fontId="13" fillId="4" borderId="6" xfId="1" applyNumberFormat="1" applyFont="1" applyFill="1" applyBorder="1" applyAlignment="1">
      <alignment horizontal="center" vertical="center" shrinkToFit="1"/>
    </xf>
    <xf numFmtId="165" fontId="13" fillId="5" borderId="6" xfId="1" applyNumberFormat="1" applyFont="1" applyFill="1" applyBorder="1" applyAlignment="1">
      <alignment horizontal="right" vertical="center" wrapText="1"/>
    </xf>
    <xf numFmtId="165" fontId="13" fillId="5" borderId="1" xfId="1" applyNumberFormat="1" applyFont="1" applyFill="1" applyBorder="1" applyAlignment="1">
      <alignment horizontal="right" vertical="center" wrapText="1"/>
    </xf>
    <xf numFmtId="0" fontId="13" fillId="5" borderId="1" xfId="0" applyFont="1" applyFill="1" applyBorder="1" applyAlignment="1">
      <alignment horizontal="right" vertical="center" wrapText="1"/>
    </xf>
    <xf numFmtId="165" fontId="13" fillId="5" borderId="1" xfId="1" applyNumberFormat="1" applyFont="1" applyFill="1" applyBorder="1" applyAlignment="1">
      <alignment horizontal="right" vertical="center" shrinkToFit="1"/>
    </xf>
    <xf numFmtId="165" fontId="13" fillId="5" borderId="9" xfId="1" applyNumberFormat="1" applyFont="1" applyFill="1" applyBorder="1" applyAlignment="1">
      <alignment vertical="top" wrapText="1"/>
    </xf>
    <xf numFmtId="0" fontId="16" fillId="5" borderId="9" xfId="0" applyFont="1" applyFill="1" applyBorder="1" applyAlignment="1"/>
    <xf numFmtId="165" fontId="13" fillId="5" borderId="9" xfId="1" applyNumberFormat="1" applyFont="1" applyFill="1" applyBorder="1" applyAlignment="1">
      <alignment vertical="center" shrinkToFit="1"/>
    </xf>
    <xf numFmtId="165" fontId="13" fillId="5" borderId="6" xfId="1" applyNumberFormat="1" applyFont="1" applyFill="1" applyBorder="1" applyAlignment="1">
      <alignment horizontal="center" vertical="center" shrinkToFit="1"/>
    </xf>
    <xf numFmtId="165" fontId="13" fillId="5" borderId="6" xfId="1" applyNumberFormat="1" applyFont="1" applyFill="1" applyBorder="1" applyAlignment="1">
      <alignment horizontal="center" vertical="top" shrinkToFit="1"/>
    </xf>
    <xf numFmtId="165" fontId="13" fillId="5" borderId="1" xfId="1" applyNumberFormat="1" applyFont="1" applyFill="1" applyBorder="1" applyAlignment="1">
      <alignment horizontal="center" vertical="top" shrinkToFit="1"/>
    </xf>
    <xf numFmtId="3" fontId="13" fillId="5" borderId="6" xfId="0" applyNumberFormat="1" applyFont="1" applyFill="1" applyBorder="1" applyAlignment="1">
      <alignment horizontal="center" vertical="center" wrapText="1"/>
    </xf>
    <xf numFmtId="165" fontId="13" fillId="6" borderId="6" xfId="1" applyNumberFormat="1" applyFont="1" applyFill="1" applyBorder="1" applyAlignment="1">
      <alignment horizontal="right" vertical="center" wrapText="1"/>
    </xf>
    <xf numFmtId="165" fontId="13" fillId="6" borderId="1" xfId="1" applyNumberFormat="1" applyFont="1" applyFill="1" applyBorder="1" applyAlignment="1">
      <alignment horizontal="right" vertical="center" wrapText="1"/>
    </xf>
    <xf numFmtId="165" fontId="13" fillId="6" borderId="1" xfId="1" applyNumberFormat="1" applyFont="1" applyFill="1" applyBorder="1" applyAlignment="1">
      <alignment horizontal="right" vertical="center" shrinkToFit="1"/>
    </xf>
    <xf numFmtId="165" fontId="13" fillId="6" borderId="9" xfId="1" applyNumberFormat="1" applyFont="1" applyFill="1" applyBorder="1" applyAlignment="1">
      <alignment vertical="top" wrapText="1"/>
    </xf>
    <xf numFmtId="165" fontId="13" fillId="6" borderId="6" xfId="1" applyNumberFormat="1" applyFont="1" applyFill="1" applyBorder="1" applyAlignment="1">
      <alignment horizontal="center" vertical="top" shrinkToFit="1"/>
    </xf>
    <xf numFmtId="165" fontId="13" fillId="6" borderId="6" xfId="1" applyNumberFormat="1" applyFont="1" applyFill="1" applyBorder="1" applyAlignment="1">
      <alignment horizontal="center" vertical="center" shrinkToFit="1"/>
    </xf>
    <xf numFmtId="0" fontId="13" fillId="5" borderId="5" xfId="0" applyFont="1" applyFill="1" applyBorder="1" applyAlignment="1">
      <alignment horizontal="center" vertical="center" wrapText="1"/>
    </xf>
    <xf numFmtId="165" fontId="13" fillId="5" borderId="9" xfId="1" applyNumberFormat="1" applyFont="1" applyFill="1" applyBorder="1" applyAlignment="1">
      <alignment horizontal="center" vertical="top" shrinkToFit="1"/>
    </xf>
    <xf numFmtId="0" fontId="13" fillId="5" borderId="9" xfId="0" applyFont="1" applyFill="1" applyBorder="1" applyAlignment="1">
      <alignment horizontal="center" vertical="center" wrapText="1"/>
    </xf>
    <xf numFmtId="165" fontId="13" fillId="5" borderId="9" xfId="1" applyNumberFormat="1" applyFont="1" applyFill="1" applyBorder="1" applyAlignment="1">
      <alignment horizontal="center" vertical="center" shrinkToFit="1"/>
    </xf>
    <xf numFmtId="165" fontId="13" fillId="5" borderId="1" xfId="1" applyNumberFormat="1" applyFont="1" applyFill="1" applyBorder="1" applyAlignment="1">
      <alignment horizontal="left" vertical="center" shrinkToFi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right" vertical="top"/>
    </xf>
    <xf numFmtId="165" fontId="13" fillId="5" borderId="5" xfId="1" applyNumberFormat="1" applyFont="1" applyFill="1" applyBorder="1" applyAlignment="1">
      <alignment horizontal="right" vertical="center" wrapText="1"/>
    </xf>
    <xf numFmtId="165" fontId="13" fillId="4" borderId="1" xfId="1" applyNumberFormat="1" applyFont="1" applyFill="1" applyBorder="1" applyAlignment="1">
      <alignment horizontal="center" vertical="top" shrinkToFit="1"/>
    </xf>
    <xf numFmtId="165" fontId="13" fillId="4" borderId="9" xfId="1" applyNumberFormat="1" applyFont="1" applyFill="1" applyBorder="1" applyAlignment="1">
      <alignment horizontal="center" vertical="top" shrinkToFit="1"/>
    </xf>
    <xf numFmtId="165" fontId="13" fillId="4" borderId="9" xfId="1" applyNumberFormat="1" applyFont="1" applyFill="1" applyBorder="1" applyAlignment="1">
      <alignment horizontal="center" vertical="center" shrinkToFit="1"/>
    </xf>
    <xf numFmtId="165" fontId="13" fillId="4" borderId="1" xfId="1" applyNumberFormat="1" applyFont="1" applyFill="1" applyBorder="1" applyAlignment="1">
      <alignment horizontal="left" vertical="center" shrinkToFit="1"/>
    </xf>
    <xf numFmtId="0" fontId="16" fillId="4" borderId="0" xfId="0" applyNumberFormat="1" applyFont="1" applyFill="1" applyBorder="1" applyAlignment="1">
      <alignment horizontal="center" vertical="center"/>
    </xf>
    <xf numFmtId="0" fontId="13" fillId="4" borderId="6" xfId="1" applyNumberFormat="1" applyFont="1" applyFill="1" applyBorder="1" applyAlignment="1">
      <alignment horizontal="center" vertical="center" wrapText="1"/>
    </xf>
    <xf numFmtId="0" fontId="13" fillId="4" borderId="5" xfId="1" applyNumberFormat="1" applyFont="1" applyFill="1" applyBorder="1" applyAlignment="1">
      <alignment horizontal="center" vertical="center" wrapText="1"/>
    </xf>
    <xf numFmtId="0" fontId="13" fillId="4" borderId="1" xfId="1" applyNumberFormat="1" applyFont="1" applyFill="1" applyBorder="1" applyAlignment="1">
      <alignment horizontal="center" vertical="center" wrapText="1"/>
    </xf>
    <xf numFmtId="165" fontId="13" fillId="6" borderId="1" xfId="1" applyNumberFormat="1" applyFont="1" applyFill="1" applyBorder="1" applyAlignment="1">
      <alignment horizontal="center" vertical="top" shrinkToFit="1"/>
    </xf>
    <xf numFmtId="165" fontId="13" fillId="6" borderId="1" xfId="1" applyNumberFormat="1" applyFont="1" applyFill="1" applyBorder="1" applyAlignment="1">
      <alignment horizontal="left" vertical="top" indent="2" shrinkToFit="1"/>
    </xf>
    <xf numFmtId="165" fontId="13" fillId="6" borderId="5" xfId="1" applyNumberFormat="1" applyFont="1" applyFill="1" applyBorder="1" applyAlignment="1">
      <alignment horizontal="left" vertical="top" indent="2" shrinkToFit="1"/>
    </xf>
    <xf numFmtId="165" fontId="13" fillId="6" borderId="9" xfId="1" applyNumberFormat="1" applyFont="1" applyFill="1" applyBorder="1" applyAlignment="1">
      <alignment horizontal="center" vertical="top" shrinkToFit="1"/>
    </xf>
    <xf numFmtId="165" fontId="13" fillId="6" borderId="9" xfId="1" applyNumberFormat="1" applyFont="1" applyFill="1" applyBorder="1" applyAlignment="1">
      <alignment horizontal="center" vertical="center" shrinkToFit="1"/>
    </xf>
    <xf numFmtId="165" fontId="13" fillId="6" borderId="1" xfId="1" applyNumberFormat="1" applyFont="1" applyFill="1" applyBorder="1" applyAlignment="1">
      <alignment horizontal="left" vertical="center" shrinkToFit="1"/>
    </xf>
    <xf numFmtId="165" fontId="13" fillId="6" borderId="6" xfId="1" applyNumberFormat="1" applyFont="1" applyFill="1" applyBorder="1" applyAlignment="1">
      <alignment horizontal="center" vertical="top" wrapText="1"/>
    </xf>
    <xf numFmtId="165" fontId="13" fillId="6" borderId="1" xfId="1" applyNumberFormat="1" applyFont="1" applyFill="1" applyBorder="1" applyAlignment="1">
      <alignment horizontal="center" vertical="top" wrapText="1"/>
    </xf>
    <xf numFmtId="165" fontId="13" fillId="5" borderId="1" xfId="1" applyNumberFormat="1" applyFont="1" applyFill="1" applyBorder="1" applyAlignment="1">
      <alignment horizontal="center" vertical="center" shrinkToFit="1"/>
    </xf>
    <xf numFmtId="0" fontId="13" fillId="5" borderId="1" xfId="1" applyNumberFormat="1" applyFont="1" applyFill="1" applyBorder="1" applyAlignment="1">
      <alignment horizontal="center" vertical="center" shrinkToFit="1"/>
    </xf>
    <xf numFmtId="165" fontId="13" fillId="4" borderId="9" xfId="1" applyNumberFormat="1" applyFont="1" applyFill="1" applyBorder="1" applyAlignment="1">
      <alignment horizontal="right" vertical="top" indent="1" shrinkToFit="1"/>
    </xf>
    <xf numFmtId="165" fontId="13" fillId="6" borderId="9" xfId="1" applyNumberFormat="1" applyFont="1" applyFill="1" applyBorder="1" applyAlignment="1">
      <alignment horizontal="right" vertical="top" indent="1" shrinkToFit="1"/>
    </xf>
    <xf numFmtId="0" fontId="13" fillId="5" borderId="9" xfId="1" applyNumberFormat="1" applyFont="1" applyFill="1" applyBorder="1" applyAlignment="1">
      <alignment horizontal="center" vertical="center" shrinkToFit="1"/>
    </xf>
    <xf numFmtId="3" fontId="13" fillId="5" borderId="9" xfId="0" applyNumberFormat="1" applyFont="1" applyFill="1" applyBorder="1" applyAlignment="1">
      <alignment horizontal="center" vertical="top" wrapText="1"/>
    </xf>
    <xf numFmtId="167" fontId="15" fillId="0" borderId="5" xfId="1" applyNumberFormat="1" applyFont="1" applyFill="1" applyBorder="1" applyAlignment="1">
      <alignment horizontal="right" shrinkToFit="1"/>
    </xf>
    <xf numFmtId="37" fontId="13" fillId="0" borderId="1" xfId="1" applyNumberFormat="1" applyFont="1" applyFill="1" applyBorder="1" applyAlignment="1">
      <alignment horizontal="right" vertical="top" shrinkToFit="1"/>
    </xf>
    <xf numFmtId="165" fontId="13" fillId="5" borderId="1" xfId="1" applyNumberFormat="1" applyFont="1" applyFill="1" applyBorder="1" applyAlignment="1">
      <alignment vertical="top" wrapText="1"/>
    </xf>
    <xf numFmtId="165" fontId="13" fillId="5" borderId="1" xfId="1" applyNumberFormat="1" applyFont="1" applyFill="1" applyBorder="1" applyAlignment="1">
      <alignment vertical="top" shrinkToFit="1"/>
    </xf>
    <xf numFmtId="165" fontId="13" fillId="5" borderId="9" xfId="1" applyNumberFormat="1" applyFont="1" applyFill="1" applyBorder="1" applyAlignment="1">
      <alignment vertical="top" shrinkToFit="1"/>
    </xf>
    <xf numFmtId="37" fontId="13" fillId="5" borderId="1" xfId="1" applyNumberFormat="1" applyFont="1" applyFill="1" applyBorder="1" applyAlignment="1">
      <alignment horizontal="right" vertical="top" shrinkToFit="1"/>
    </xf>
    <xf numFmtId="0" fontId="13" fillId="5" borderId="1" xfId="1" applyNumberFormat="1" applyFont="1" applyFill="1" applyBorder="1" applyAlignment="1">
      <alignment horizontal="center" vertical="top" shrinkToFit="1"/>
    </xf>
    <xf numFmtId="0" fontId="13" fillId="5" borderId="9" xfId="1" applyNumberFormat="1" applyFont="1" applyFill="1" applyBorder="1" applyAlignment="1">
      <alignment horizontal="center" vertical="top" shrinkToFit="1"/>
    </xf>
    <xf numFmtId="3" fontId="13" fillId="5" borderId="9" xfId="1" applyNumberFormat="1" applyFont="1" applyFill="1" applyBorder="1" applyAlignment="1">
      <alignment horizontal="center" vertical="top" shrinkToFit="1"/>
    </xf>
    <xf numFmtId="165" fontId="13" fillId="4" borderId="1" xfId="1" applyNumberFormat="1" applyFont="1" applyFill="1" applyBorder="1" applyAlignment="1">
      <alignment horizontal="center" vertical="center" wrapText="1"/>
    </xf>
    <xf numFmtId="165" fontId="13" fillId="4" borderId="5" xfId="1" applyNumberFormat="1" applyFont="1" applyFill="1" applyBorder="1" applyAlignment="1">
      <alignment horizontal="center" vertical="center" wrapText="1"/>
    </xf>
    <xf numFmtId="165" fontId="13" fillId="4" borderId="9" xfId="1" applyNumberFormat="1" applyFont="1" applyFill="1" applyBorder="1" applyAlignment="1">
      <alignment horizontal="center" vertical="center" wrapText="1"/>
    </xf>
    <xf numFmtId="165" fontId="13" fillId="4" borderId="1" xfId="1" applyNumberFormat="1" applyFont="1" applyFill="1" applyBorder="1" applyAlignment="1">
      <alignment horizontal="right" vertical="top" indent="1" shrinkToFit="1"/>
    </xf>
    <xf numFmtId="165" fontId="13" fillId="4" borderId="1" xfId="1" applyNumberFormat="1" applyFont="1" applyFill="1" applyBorder="1" applyAlignment="1">
      <alignment horizontal="right" vertical="top" shrinkToFit="1"/>
    </xf>
    <xf numFmtId="165" fontId="13" fillId="4" borderId="1" xfId="1" applyNumberFormat="1" applyFont="1" applyFill="1" applyBorder="1" applyAlignment="1">
      <alignment horizontal="center" vertical="center" shrinkToFit="1"/>
    </xf>
    <xf numFmtId="37" fontId="13" fillId="4" borderId="1" xfId="1" applyNumberFormat="1" applyFont="1" applyFill="1" applyBorder="1" applyAlignment="1">
      <alignment shrinkToFit="1"/>
    </xf>
    <xf numFmtId="165" fontId="13" fillId="4" borderId="1" xfId="1" applyNumberFormat="1" applyFont="1" applyFill="1" applyBorder="1" applyAlignment="1">
      <alignment horizontal="center" vertical="top" wrapText="1"/>
    </xf>
    <xf numFmtId="3" fontId="13" fillId="6" borderId="1" xfId="1" applyNumberFormat="1" applyFont="1" applyFill="1" applyBorder="1" applyAlignment="1">
      <alignment horizontal="center" vertical="top" shrinkToFit="1"/>
    </xf>
    <xf numFmtId="165" fontId="15" fillId="6" borderId="9" xfId="1" applyNumberFormat="1" applyFont="1" applyFill="1" applyBorder="1" applyAlignment="1">
      <alignment horizontal="right" vertical="top" shrinkToFit="1"/>
    </xf>
    <xf numFmtId="165" fontId="13" fillId="6" borderId="5" xfId="1" applyNumberFormat="1" applyFont="1" applyFill="1" applyBorder="1" applyAlignment="1">
      <alignment horizontal="left" vertical="center" shrinkToFit="1"/>
    </xf>
    <xf numFmtId="165" fontId="13" fillId="6" borderId="1" xfId="1" applyNumberFormat="1" applyFont="1" applyFill="1" applyBorder="1" applyAlignment="1">
      <alignment horizontal="center" vertical="center" shrinkToFit="1"/>
    </xf>
    <xf numFmtId="165" fontId="13" fillId="6" borderId="5" xfId="1" applyNumberFormat="1" applyFont="1" applyFill="1" applyBorder="1" applyAlignment="1">
      <alignment horizontal="center" vertical="center" shrinkToFit="1"/>
    </xf>
    <xf numFmtId="0" fontId="16" fillId="5" borderId="0" xfId="0" applyFont="1" applyFill="1" applyBorder="1" applyAlignment="1">
      <alignment horizontal="right" vertical="center"/>
    </xf>
    <xf numFmtId="0" fontId="13" fillId="5" borderId="1" xfId="1" applyNumberFormat="1" applyFont="1" applyFill="1" applyBorder="1" applyAlignment="1">
      <alignment horizontal="right" vertical="center" readingOrder="1"/>
    </xf>
    <xf numFmtId="165" fontId="13" fillId="5" borderId="1" xfId="1" applyNumberFormat="1" applyFont="1" applyFill="1" applyBorder="1" applyAlignment="1">
      <alignment horizontal="right" vertical="top" wrapText="1"/>
    </xf>
    <xf numFmtId="164" fontId="13" fillId="6" borderId="9" xfId="1" applyNumberFormat="1" applyFont="1" applyFill="1" applyBorder="1" applyAlignment="1">
      <alignment horizontal="center" vertical="top" shrinkToFit="1"/>
    </xf>
    <xf numFmtId="4" fontId="13" fillId="6" borderId="9" xfId="1" applyNumberFormat="1" applyFont="1" applyFill="1" applyBorder="1" applyAlignment="1">
      <alignment horizontal="center" vertical="top" shrinkToFit="1"/>
    </xf>
    <xf numFmtId="3" fontId="13" fillId="6" borderId="1" xfId="1" applyNumberFormat="1" applyFont="1" applyFill="1" applyBorder="1" applyAlignment="1">
      <alignment horizontal="center" vertical="center" shrinkToFit="1"/>
    </xf>
    <xf numFmtId="3" fontId="13" fillId="5" borderId="1" xfId="1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top"/>
    </xf>
    <xf numFmtId="4" fontId="13" fillId="5" borderId="9" xfId="1" applyNumberFormat="1" applyFont="1" applyFill="1" applyBorder="1" applyAlignment="1">
      <alignment horizontal="center" vertical="top" shrinkToFit="1"/>
    </xf>
    <xf numFmtId="164" fontId="15" fillId="0" borderId="1" xfId="1" applyNumberFormat="1" applyFont="1" applyFill="1" applyBorder="1" applyAlignment="1">
      <alignment horizontal="right" vertical="top" shrinkToFi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vertical="center" wrapText="1"/>
    </xf>
    <xf numFmtId="39" fontId="13" fillId="5" borderId="9" xfId="1" applyNumberFormat="1" applyFont="1" applyFill="1" applyBorder="1" applyAlignment="1">
      <alignment horizontal="center" vertical="top" shrinkToFit="1"/>
    </xf>
    <xf numFmtId="1" fontId="13" fillId="5" borderId="9" xfId="1" applyNumberFormat="1" applyFont="1" applyFill="1" applyBorder="1" applyAlignment="1">
      <alignment horizontal="center" vertical="center" shrinkToFit="1"/>
    </xf>
    <xf numFmtId="3" fontId="13" fillId="5" borderId="5" xfId="1" applyNumberFormat="1" applyFont="1" applyFill="1" applyBorder="1" applyAlignment="1">
      <alignment horizontal="right" vertical="center" shrinkToFit="1"/>
    </xf>
    <xf numFmtId="0" fontId="13" fillId="2" borderId="9" xfId="0" applyFont="1" applyFill="1" applyBorder="1" applyAlignment="1">
      <alignment horizontal="center" vertical="center" wrapText="1"/>
    </xf>
    <xf numFmtId="165" fontId="13" fillId="4" borderId="9" xfId="1" applyNumberFormat="1" applyFont="1" applyFill="1" applyBorder="1" applyAlignment="1">
      <alignment horizontal="right" vertical="center" indent="1" shrinkToFit="1"/>
    </xf>
    <xf numFmtId="0" fontId="4" fillId="0" borderId="0" xfId="0" applyFont="1" applyFill="1" applyBorder="1" applyAlignment="1">
      <alignment horizontal="center" vertical="center"/>
    </xf>
    <xf numFmtId="164" fontId="13" fillId="4" borderId="9" xfId="1" applyNumberFormat="1" applyFont="1" applyFill="1" applyBorder="1" applyAlignment="1">
      <alignment horizontal="center" vertical="top" shrinkToFit="1"/>
    </xf>
    <xf numFmtId="3" fontId="13" fillId="5" borderId="1" xfId="0" applyNumberFormat="1" applyFont="1" applyFill="1" applyBorder="1" applyAlignment="1">
      <alignment horizontal="right" vertical="center" wrapText="1"/>
    </xf>
    <xf numFmtId="3" fontId="13" fillId="5" borderId="1" xfId="1" applyNumberFormat="1" applyFont="1" applyFill="1" applyBorder="1" applyAlignment="1">
      <alignment horizontal="right" vertical="center" shrinkToFit="1"/>
    </xf>
    <xf numFmtId="3" fontId="13" fillId="4" borderId="1" xfId="1" applyNumberFormat="1" applyFont="1" applyFill="1" applyBorder="1" applyAlignment="1">
      <alignment horizontal="right" vertical="center" shrinkToFit="1"/>
    </xf>
    <xf numFmtId="3" fontId="13" fillId="4" borderId="1" xfId="1" applyNumberFormat="1" applyFont="1" applyFill="1" applyBorder="1" applyAlignment="1">
      <alignment horizontal="right" vertical="center" wrapText="1"/>
    </xf>
    <xf numFmtId="3" fontId="13" fillId="6" borderId="1" xfId="1" applyNumberFormat="1" applyFont="1" applyFill="1" applyBorder="1" applyAlignment="1">
      <alignment horizontal="right" vertical="center" wrapText="1"/>
    </xf>
    <xf numFmtId="3" fontId="13" fillId="6" borderId="1" xfId="1" applyNumberFormat="1" applyFont="1" applyFill="1" applyBorder="1" applyAlignment="1">
      <alignment horizontal="right" vertical="center" shrinkToFit="1"/>
    </xf>
    <xf numFmtId="164" fontId="15" fillId="6" borderId="5" xfId="1" applyNumberFormat="1" applyFont="1" applyFill="1" applyBorder="1" applyAlignment="1">
      <alignment horizontal="right" vertical="top" shrinkToFit="1"/>
    </xf>
    <xf numFmtId="164" fontId="15" fillId="5" borderId="1" xfId="1" applyNumberFormat="1" applyFont="1" applyFill="1" applyBorder="1" applyAlignment="1">
      <alignment horizontal="center" vertical="top" shrinkToFit="1"/>
    </xf>
    <xf numFmtId="166" fontId="15" fillId="4" borderId="1" xfId="1" applyNumberFormat="1" applyFont="1" applyFill="1" applyBorder="1" applyAlignment="1">
      <alignment horizontal="right" vertical="top" indent="1" shrinkToFit="1"/>
    </xf>
    <xf numFmtId="164" fontId="15" fillId="6" borderId="1" xfId="1" applyNumberFormat="1" applyFont="1" applyFill="1" applyBorder="1" applyAlignment="1">
      <alignment horizontal="right" vertical="top" shrinkToFit="1"/>
    </xf>
    <xf numFmtId="165" fontId="15" fillId="5" borderId="5" xfId="1" applyNumberFormat="1" applyFont="1" applyFill="1" applyBorder="1" applyAlignment="1">
      <alignment horizontal="center" vertical="top" shrinkToFit="1"/>
    </xf>
    <xf numFmtId="166" fontId="15" fillId="4" borderId="5" xfId="1" applyNumberFormat="1" applyFont="1" applyFill="1" applyBorder="1" applyAlignment="1">
      <alignment horizontal="right" vertical="top" indent="1" shrinkToFit="1"/>
    </xf>
    <xf numFmtId="165" fontId="15" fillId="4" borderId="5" xfId="1" applyNumberFormat="1" applyFont="1" applyFill="1" applyBorder="1" applyAlignment="1">
      <alignment horizontal="center" vertical="top" shrinkToFit="1"/>
    </xf>
    <xf numFmtId="168" fontId="15" fillId="0" borderId="1" xfId="1" applyNumberFormat="1" applyFont="1" applyFill="1" applyBorder="1" applyAlignment="1">
      <alignment horizontal="right" shrinkToFit="1"/>
    </xf>
    <xf numFmtId="0" fontId="13" fillId="6" borderId="9" xfId="1" applyNumberFormat="1" applyFont="1" applyFill="1" applyBorder="1" applyAlignment="1">
      <alignment horizontal="right" vertical="center" shrinkToFi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left" vertical="top" wrapText="1"/>
    </xf>
    <xf numFmtId="0" fontId="8" fillId="8" borderId="8" xfId="0" applyFont="1" applyFill="1" applyBorder="1" applyAlignment="1">
      <alignment horizontal="left" vertical="top" wrapText="1"/>
    </xf>
    <xf numFmtId="0" fontId="8" fillId="8" borderId="0" xfId="0" applyFont="1" applyFill="1" applyBorder="1" applyAlignment="1">
      <alignment horizontal="left" vertical="top" wrapText="1"/>
    </xf>
    <xf numFmtId="0" fontId="8" fillId="8" borderId="16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left" vertical="top" wrapText="1"/>
    </xf>
    <xf numFmtId="0" fontId="2" fillId="8" borderId="3" xfId="0" applyFont="1" applyFill="1" applyBorder="1" applyAlignment="1">
      <alignment horizontal="left" vertical="top" wrapText="1"/>
    </xf>
    <xf numFmtId="0" fontId="2" fillId="8" borderId="15" xfId="0" applyFont="1" applyFill="1" applyBorder="1" applyAlignment="1">
      <alignment horizontal="left" vertical="top" wrapText="1"/>
    </xf>
    <xf numFmtId="0" fontId="2" fillId="8" borderId="14" xfId="0" applyFont="1" applyFill="1" applyBorder="1" applyAlignment="1">
      <alignment horizontal="left" vertical="top" wrapText="1"/>
    </xf>
    <xf numFmtId="0" fontId="8" fillId="8" borderId="2" xfId="0" applyFont="1" applyFill="1" applyBorder="1" applyAlignment="1">
      <alignment horizontal="left" vertical="top" wrapText="1"/>
    </xf>
    <xf numFmtId="0" fontId="8" fillId="8" borderId="3" xfId="0" applyFont="1" applyFill="1" applyBorder="1" applyAlignment="1">
      <alignment horizontal="left" vertical="top" wrapText="1"/>
    </xf>
    <xf numFmtId="0" fontId="8" fillId="8" borderId="15" xfId="0" applyFont="1" applyFill="1" applyBorder="1" applyAlignment="1">
      <alignment horizontal="left" vertical="top" wrapText="1"/>
    </xf>
    <xf numFmtId="0" fontId="8" fillId="8" borderId="14" xfId="0" applyFont="1" applyFill="1" applyBorder="1" applyAlignment="1">
      <alignment horizontal="left" vertical="top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top" wrapText="1"/>
    </xf>
    <xf numFmtId="0" fontId="7" fillId="7" borderId="21" xfId="0" applyFont="1" applyFill="1" applyBorder="1" applyAlignment="1">
      <alignment horizontal="center" vertical="top" wrapText="1"/>
    </xf>
    <xf numFmtId="0" fontId="7" fillId="7" borderId="5" xfId="0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6" fillId="7" borderId="2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0" fontId="6" fillId="7" borderId="9" xfId="0" applyFont="1" applyFill="1" applyBorder="1" applyAlignment="1">
      <alignment horizontal="center" vertical="top" wrapText="1"/>
    </xf>
    <xf numFmtId="0" fontId="7" fillId="7" borderId="23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left" vertical="top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/>
    </xf>
    <xf numFmtId="165" fontId="13" fillId="5" borderId="32" xfId="1" applyNumberFormat="1" applyFont="1" applyFill="1" applyBorder="1" applyAlignment="1">
      <alignment horizontal="center" vertical="top" shrinkToFit="1"/>
    </xf>
    <xf numFmtId="165" fontId="13" fillId="5" borderId="33" xfId="1" applyNumberFormat="1" applyFont="1" applyFill="1" applyBorder="1" applyAlignment="1">
      <alignment horizontal="center" vertical="top" shrinkToFit="1"/>
    </xf>
    <xf numFmtId="165" fontId="13" fillId="4" borderId="32" xfId="1" applyNumberFormat="1" applyFont="1" applyFill="1" applyBorder="1" applyAlignment="1">
      <alignment horizontal="center" vertical="top" shrinkToFit="1"/>
    </xf>
    <xf numFmtId="165" fontId="13" fillId="4" borderId="33" xfId="1" applyNumberFormat="1" applyFont="1" applyFill="1" applyBorder="1" applyAlignment="1">
      <alignment horizontal="center" vertical="top" shrinkToFit="1"/>
    </xf>
    <xf numFmtId="165" fontId="13" fillId="6" borderId="32" xfId="1" applyNumberFormat="1" applyFont="1" applyFill="1" applyBorder="1" applyAlignment="1">
      <alignment horizontal="center" vertical="top" shrinkToFit="1"/>
    </xf>
    <xf numFmtId="165" fontId="13" fillId="6" borderId="33" xfId="1" applyNumberFormat="1" applyFont="1" applyFill="1" applyBorder="1" applyAlignment="1">
      <alignment horizontal="center" vertical="top" shrinkToFit="1"/>
    </xf>
    <xf numFmtId="0" fontId="8" fillId="8" borderId="10" xfId="0" applyFont="1" applyFill="1" applyBorder="1" applyAlignment="1">
      <alignment horizontal="left" vertical="top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left" vertical="top" wrapText="1"/>
    </xf>
    <xf numFmtId="0" fontId="13" fillId="6" borderId="35" xfId="1" applyNumberFormat="1" applyFont="1" applyFill="1" applyBorder="1" applyAlignment="1">
      <alignment horizontal="right" vertical="center" shrinkToFit="1"/>
    </xf>
    <xf numFmtId="0" fontId="13" fillId="6" borderId="36" xfId="1" applyNumberFormat="1" applyFont="1" applyFill="1" applyBorder="1" applyAlignment="1">
      <alignment horizontal="right" vertical="center" shrinkToFit="1"/>
    </xf>
    <xf numFmtId="0" fontId="13" fillId="6" borderId="37" xfId="1" applyNumberFormat="1" applyFont="1" applyFill="1" applyBorder="1" applyAlignment="1">
      <alignment horizontal="right" vertical="center" shrinkToFit="1"/>
    </xf>
    <xf numFmtId="165" fontId="13" fillId="5" borderId="34" xfId="1" applyNumberFormat="1" applyFont="1" applyFill="1" applyBorder="1" applyAlignment="1">
      <alignment horizontal="center" vertical="center" shrinkToFit="1"/>
    </xf>
    <xf numFmtId="165" fontId="13" fillId="5" borderId="18" xfId="1" applyNumberFormat="1" applyFont="1" applyFill="1" applyBorder="1" applyAlignment="1">
      <alignment horizontal="center" vertical="center" shrinkToFit="1"/>
    </xf>
    <xf numFmtId="165" fontId="13" fillId="5" borderId="38" xfId="1" applyNumberFormat="1" applyFont="1" applyFill="1" applyBorder="1" applyAlignment="1">
      <alignment horizontal="center" vertical="center" shrinkToFit="1"/>
    </xf>
    <xf numFmtId="0" fontId="13" fillId="4" borderId="34" xfId="1" applyNumberFormat="1" applyFont="1" applyFill="1" applyBorder="1" applyAlignment="1">
      <alignment horizontal="right" vertical="center" shrinkToFit="1"/>
    </xf>
    <xf numFmtId="0" fontId="13" fillId="4" borderId="18" xfId="1" applyNumberFormat="1" applyFont="1" applyFill="1" applyBorder="1" applyAlignment="1">
      <alignment horizontal="right" vertical="center" shrinkToFit="1"/>
    </xf>
    <xf numFmtId="0" fontId="13" fillId="4" borderId="19" xfId="1" applyNumberFormat="1" applyFont="1" applyFill="1" applyBorder="1" applyAlignment="1">
      <alignment horizontal="right" vertical="center" shrinkToFi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C15B07"/>
      <color rgb="FFD26308"/>
      <color rgb="FFB154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view="pageBreakPreview" topLeftCell="A16" zoomScale="142" zoomScaleNormal="160" zoomScaleSheetLayoutView="142" workbookViewId="0">
      <selection activeCell="A32" sqref="A32:N32"/>
    </sheetView>
  </sheetViews>
  <sheetFormatPr baseColWidth="10" defaultColWidth="9.33203125" defaultRowHeight="12.75" x14ac:dyDescent="0.2"/>
  <cols>
    <col min="1" max="1" width="22.83203125" customWidth="1"/>
    <col min="2" max="2" width="26.6640625" customWidth="1"/>
    <col min="3" max="5" width="7.5" customWidth="1"/>
    <col min="6" max="6" width="8.33203125" customWidth="1"/>
    <col min="7" max="7" width="10.33203125" customWidth="1"/>
    <col min="8" max="8" width="5.83203125" customWidth="1"/>
    <col min="9" max="10" width="5" customWidth="1"/>
    <col min="11" max="12" width="4.83203125" customWidth="1"/>
    <col min="13" max="13" width="5" customWidth="1"/>
    <col min="14" max="14" width="8.83203125" customWidth="1"/>
  </cols>
  <sheetData>
    <row r="1" spans="1:14" ht="12" customHeight="1" x14ac:dyDescent="0.2">
      <c r="A1" s="213" t="s">
        <v>0</v>
      </c>
      <c r="B1" s="214"/>
      <c r="C1" s="214"/>
      <c r="D1" s="214"/>
      <c r="E1" s="214"/>
      <c r="F1" s="214"/>
      <c r="G1" s="214"/>
      <c r="H1" s="215"/>
      <c r="I1" s="215"/>
      <c r="J1" s="215"/>
      <c r="K1" s="215"/>
      <c r="L1" s="215"/>
      <c r="M1" s="215"/>
      <c r="N1" s="216"/>
    </row>
    <row r="2" spans="1:14" ht="12" customHeight="1" x14ac:dyDescent="0.2">
      <c r="A2" s="193" t="s">
        <v>78</v>
      </c>
      <c r="B2" s="193" t="s">
        <v>71</v>
      </c>
      <c r="C2" s="204" t="s">
        <v>22</v>
      </c>
      <c r="D2" s="205"/>
      <c r="E2" s="205"/>
      <c r="F2" s="206"/>
      <c r="G2" s="197" t="s">
        <v>23</v>
      </c>
      <c r="H2" s="209" t="s">
        <v>24</v>
      </c>
      <c r="I2" s="209"/>
      <c r="J2" s="209"/>
      <c r="K2" s="209"/>
      <c r="L2" s="209"/>
      <c r="M2" s="209"/>
      <c r="N2" s="209"/>
    </row>
    <row r="3" spans="1:14" ht="18" customHeight="1" x14ac:dyDescent="0.2">
      <c r="A3" s="212"/>
      <c r="B3" s="212"/>
      <c r="C3" s="193" t="s">
        <v>221</v>
      </c>
      <c r="D3" s="193" t="s">
        <v>222</v>
      </c>
      <c r="E3" s="193" t="s">
        <v>223</v>
      </c>
      <c r="F3" s="195" t="s">
        <v>25</v>
      </c>
      <c r="G3" s="198"/>
      <c r="H3" s="207" t="s">
        <v>221</v>
      </c>
      <c r="I3" s="208"/>
      <c r="J3" s="209" t="s">
        <v>222</v>
      </c>
      <c r="K3" s="209"/>
      <c r="L3" s="209" t="s">
        <v>223</v>
      </c>
      <c r="M3" s="209"/>
      <c r="N3" s="210" t="s">
        <v>25</v>
      </c>
    </row>
    <row r="4" spans="1:14" ht="9" customHeight="1" x14ac:dyDescent="0.2">
      <c r="A4" s="194"/>
      <c r="B4" s="194"/>
      <c r="C4" s="194"/>
      <c r="D4" s="194"/>
      <c r="E4" s="194"/>
      <c r="F4" s="196"/>
      <c r="G4" s="199"/>
      <c r="H4" s="57" t="s">
        <v>215</v>
      </c>
      <c r="I4" s="57" t="s">
        <v>216</v>
      </c>
      <c r="J4" s="57" t="s">
        <v>215</v>
      </c>
      <c r="K4" s="57" t="s">
        <v>216</v>
      </c>
      <c r="L4" s="57" t="s">
        <v>215</v>
      </c>
      <c r="M4" s="57" t="s">
        <v>216</v>
      </c>
      <c r="N4" s="211"/>
    </row>
    <row r="5" spans="1:14" ht="9" customHeight="1" x14ac:dyDescent="0.2">
      <c r="A5" s="10" t="s">
        <v>79</v>
      </c>
      <c r="B5" s="11" t="s">
        <v>72</v>
      </c>
      <c r="C5" s="133">
        <f>620+276+2</f>
        <v>898</v>
      </c>
      <c r="D5" s="140">
        <v>821</v>
      </c>
      <c r="E5" s="151">
        <v>669</v>
      </c>
      <c r="F5" s="23">
        <f>SUM(C5:E5)</f>
        <v>2388</v>
      </c>
      <c r="G5" s="12" t="s">
        <v>13</v>
      </c>
      <c r="H5" s="83">
        <f>80+90+1</f>
        <v>171</v>
      </c>
      <c r="I5" s="83">
        <f>9+2</f>
        <v>11</v>
      </c>
      <c r="J5" s="77">
        <v>163</v>
      </c>
      <c r="K5" s="77">
        <v>6</v>
      </c>
      <c r="L5" s="94">
        <v>146</v>
      </c>
      <c r="M5" s="94">
        <v>7</v>
      </c>
      <c r="N5" s="56">
        <f t="shared" ref="N5:N12" si="0">SUM(H5:M5)</f>
        <v>504</v>
      </c>
    </row>
    <row r="6" spans="1:14" ht="9" customHeight="1" x14ac:dyDescent="0.2">
      <c r="A6" s="10" t="s">
        <v>80</v>
      </c>
      <c r="B6" s="11" t="s">
        <v>72</v>
      </c>
      <c r="C6" s="133">
        <f>470+100</f>
        <v>570</v>
      </c>
      <c r="D6" s="140">
        <v>0</v>
      </c>
      <c r="E6" s="151">
        <v>0</v>
      </c>
      <c r="F6" s="23">
        <f>SUM(C6:E6)</f>
        <v>570</v>
      </c>
      <c r="G6" s="12" t="s">
        <v>13</v>
      </c>
      <c r="H6" s="84">
        <f>65+14</f>
        <v>79</v>
      </c>
      <c r="I6" s="84">
        <v>2</v>
      </c>
      <c r="J6" s="78">
        <v>0</v>
      </c>
      <c r="K6" s="78">
        <v>0</v>
      </c>
      <c r="L6" s="95">
        <v>0</v>
      </c>
      <c r="M6" s="95">
        <v>0</v>
      </c>
      <c r="N6" s="56">
        <f t="shared" si="0"/>
        <v>81</v>
      </c>
    </row>
    <row r="7" spans="1:14" ht="9" customHeight="1" x14ac:dyDescent="0.2">
      <c r="A7" s="10" t="s">
        <v>81</v>
      </c>
      <c r="B7" s="11" t="s">
        <v>82</v>
      </c>
      <c r="C7" s="134">
        <f>122+45</f>
        <v>167</v>
      </c>
      <c r="D7" s="140">
        <v>482</v>
      </c>
      <c r="E7" s="151">
        <v>156</v>
      </c>
      <c r="F7" s="23">
        <f>SUM(C7:E7)</f>
        <v>805</v>
      </c>
      <c r="G7" s="12" t="s">
        <v>13</v>
      </c>
      <c r="H7" s="85">
        <f>50+20</f>
        <v>70</v>
      </c>
      <c r="I7" s="86">
        <f>1+3</f>
        <v>4</v>
      </c>
      <c r="J7" s="79">
        <v>150</v>
      </c>
      <c r="K7" s="79">
        <v>11</v>
      </c>
      <c r="L7" s="96">
        <v>50</v>
      </c>
      <c r="M7" s="96">
        <v>7</v>
      </c>
      <c r="N7" s="56">
        <f t="shared" si="0"/>
        <v>292</v>
      </c>
    </row>
    <row r="8" spans="1:14" ht="9" customHeight="1" x14ac:dyDescent="0.2">
      <c r="A8" s="10" t="s">
        <v>83</v>
      </c>
      <c r="B8" s="11" t="s">
        <v>84</v>
      </c>
      <c r="C8" s="134">
        <v>0</v>
      </c>
      <c r="D8" s="140">
        <v>0</v>
      </c>
      <c r="E8" s="151">
        <v>0</v>
      </c>
      <c r="F8" s="23">
        <f>SUM(C8:E8)</f>
        <v>0</v>
      </c>
      <c r="G8" s="12" t="s">
        <v>13</v>
      </c>
      <c r="H8" s="86">
        <v>0</v>
      </c>
      <c r="I8" s="86">
        <v>0</v>
      </c>
      <c r="J8" s="79">
        <v>0</v>
      </c>
      <c r="K8" s="79">
        <v>0</v>
      </c>
      <c r="L8" s="96">
        <v>0</v>
      </c>
      <c r="M8" s="96">
        <v>0</v>
      </c>
      <c r="N8" s="56">
        <f t="shared" si="0"/>
        <v>0</v>
      </c>
    </row>
    <row r="9" spans="1:14" ht="9" customHeight="1" x14ac:dyDescent="0.2">
      <c r="A9" s="10" t="s">
        <v>19</v>
      </c>
      <c r="B9" s="11" t="s">
        <v>176</v>
      </c>
      <c r="C9" s="134">
        <f>129960+3300</f>
        <v>133260</v>
      </c>
      <c r="D9" s="140">
        <v>198945</v>
      </c>
      <c r="E9" s="151">
        <v>184595</v>
      </c>
      <c r="F9" s="23"/>
      <c r="G9" s="12" t="s">
        <v>13</v>
      </c>
      <c r="H9" s="83">
        <v>66</v>
      </c>
      <c r="I9" s="83">
        <v>0</v>
      </c>
      <c r="J9" s="79">
        <v>94</v>
      </c>
      <c r="K9" s="79">
        <v>6</v>
      </c>
      <c r="L9" s="96">
        <v>3</v>
      </c>
      <c r="M9" s="96">
        <v>0</v>
      </c>
      <c r="N9" s="56">
        <f t="shared" si="0"/>
        <v>169</v>
      </c>
    </row>
    <row r="10" spans="1:14" ht="12.75" customHeight="1" x14ac:dyDescent="0.2">
      <c r="A10" s="10" t="s">
        <v>19</v>
      </c>
      <c r="B10" s="10" t="s">
        <v>196</v>
      </c>
      <c r="C10" s="134">
        <v>222304</v>
      </c>
      <c r="D10" s="140">
        <v>220670</v>
      </c>
      <c r="E10" s="151">
        <v>100300</v>
      </c>
      <c r="F10" s="23">
        <f>+C10+D10+E10</f>
        <v>543274</v>
      </c>
      <c r="G10" s="12" t="s">
        <v>13</v>
      </c>
      <c r="H10" s="84">
        <v>111</v>
      </c>
      <c r="I10" s="84">
        <v>0</v>
      </c>
      <c r="J10" s="79">
        <v>100</v>
      </c>
      <c r="K10" s="79">
        <v>10</v>
      </c>
      <c r="L10" s="96">
        <v>45</v>
      </c>
      <c r="M10" s="96">
        <v>5</v>
      </c>
      <c r="N10" s="56">
        <f t="shared" si="0"/>
        <v>271</v>
      </c>
    </row>
    <row r="11" spans="1:14" ht="18" customHeight="1" x14ac:dyDescent="0.2">
      <c r="A11" s="27" t="s">
        <v>19</v>
      </c>
      <c r="B11" s="28" t="s">
        <v>177</v>
      </c>
      <c r="C11" s="173">
        <v>1350</v>
      </c>
      <c r="D11" s="141">
        <v>4400</v>
      </c>
      <c r="E11" s="152">
        <v>0</v>
      </c>
      <c r="F11" s="29">
        <f>+C11+D11+E11</f>
        <v>5750</v>
      </c>
      <c r="G11" s="30" t="s">
        <v>13</v>
      </c>
      <c r="H11" s="85">
        <v>1</v>
      </c>
      <c r="I11" s="86">
        <v>0</v>
      </c>
      <c r="J11" s="79">
        <v>2</v>
      </c>
      <c r="K11" s="79">
        <v>0</v>
      </c>
      <c r="L11" s="96">
        <v>0</v>
      </c>
      <c r="M11" s="96">
        <v>0</v>
      </c>
      <c r="N11" s="56">
        <f t="shared" si="0"/>
        <v>3</v>
      </c>
    </row>
    <row r="12" spans="1:14" ht="9.6" customHeight="1" x14ac:dyDescent="0.2">
      <c r="A12" s="31" t="s">
        <v>178</v>
      </c>
      <c r="B12" s="55" t="s">
        <v>12</v>
      </c>
      <c r="C12" s="135">
        <v>2048</v>
      </c>
      <c r="D12" s="142">
        <v>4580</v>
      </c>
      <c r="E12" s="121">
        <v>2990</v>
      </c>
      <c r="F12" s="29">
        <f>+C12+D12+E12</f>
        <v>9618</v>
      </c>
      <c r="G12" s="33" t="s">
        <v>13</v>
      </c>
      <c r="H12" s="86">
        <v>10</v>
      </c>
      <c r="I12" s="86">
        <v>0</v>
      </c>
      <c r="J12" s="79">
        <v>45</v>
      </c>
      <c r="K12" s="79">
        <v>1</v>
      </c>
      <c r="L12" s="96">
        <v>25</v>
      </c>
      <c r="M12" s="96">
        <v>5</v>
      </c>
      <c r="N12" s="56">
        <f t="shared" si="0"/>
        <v>86</v>
      </c>
    </row>
    <row r="13" spans="1:14" ht="12" customHeight="1" x14ac:dyDescent="0.2">
      <c r="A13" s="200" t="s">
        <v>85</v>
      </c>
      <c r="B13" s="201"/>
      <c r="C13" s="201"/>
      <c r="D13" s="201"/>
      <c r="E13" s="201"/>
      <c r="F13" s="201"/>
      <c r="G13" s="201"/>
      <c r="H13" s="202"/>
      <c r="I13" s="202"/>
      <c r="J13" s="202"/>
      <c r="K13" s="202"/>
      <c r="L13" s="202"/>
      <c r="M13" s="202"/>
      <c r="N13" s="203"/>
    </row>
    <row r="14" spans="1:14" ht="12" customHeight="1" x14ac:dyDescent="0.2">
      <c r="A14" s="193" t="s">
        <v>78</v>
      </c>
      <c r="B14" s="193" t="s">
        <v>71</v>
      </c>
      <c r="C14" s="204" t="s">
        <v>22</v>
      </c>
      <c r="D14" s="205"/>
      <c r="E14" s="205"/>
      <c r="F14" s="206"/>
      <c r="G14" s="197" t="s">
        <v>23</v>
      </c>
      <c r="H14" s="209" t="s">
        <v>24</v>
      </c>
      <c r="I14" s="209"/>
      <c r="J14" s="209"/>
      <c r="K14" s="209"/>
      <c r="L14" s="209"/>
      <c r="M14" s="209"/>
      <c r="N14" s="209"/>
    </row>
    <row r="15" spans="1:14" ht="18" customHeight="1" x14ac:dyDescent="0.2">
      <c r="A15" s="212"/>
      <c r="B15" s="212"/>
      <c r="C15" s="193" t="s">
        <v>221</v>
      </c>
      <c r="D15" s="193" t="s">
        <v>222</v>
      </c>
      <c r="E15" s="193" t="s">
        <v>223</v>
      </c>
      <c r="F15" s="195" t="s">
        <v>25</v>
      </c>
      <c r="G15" s="198"/>
      <c r="H15" s="207" t="s">
        <v>221</v>
      </c>
      <c r="I15" s="208"/>
      <c r="J15" s="209" t="s">
        <v>222</v>
      </c>
      <c r="K15" s="209"/>
      <c r="L15" s="209" t="s">
        <v>223</v>
      </c>
      <c r="M15" s="209"/>
      <c r="N15" s="210" t="s">
        <v>25</v>
      </c>
    </row>
    <row r="16" spans="1:14" ht="9" customHeight="1" x14ac:dyDescent="0.2">
      <c r="A16" s="194"/>
      <c r="B16" s="194"/>
      <c r="C16" s="194"/>
      <c r="D16" s="194"/>
      <c r="E16" s="194"/>
      <c r="F16" s="196"/>
      <c r="G16" s="199"/>
      <c r="H16" s="57" t="s">
        <v>215</v>
      </c>
      <c r="I16" s="57" t="s">
        <v>216</v>
      </c>
      <c r="J16" s="57" t="s">
        <v>215</v>
      </c>
      <c r="K16" s="57" t="s">
        <v>216</v>
      </c>
      <c r="L16" s="57" t="s">
        <v>215</v>
      </c>
      <c r="M16" s="57" t="s">
        <v>216</v>
      </c>
      <c r="N16" s="211"/>
    </row>
    <row r="17" spans="1:14" ht="9" customHeight="1" x14ac:dyDescent="0.2">
      <c r="A17" s="10" t="s">
        <v>168</v>
      </c>
      <c r="B17" s="11" t="s">
        <v>12</v>
      </c>
      <c r="C17" s="92">
        <v>131000</v>
      </c>
      <c r="D17" s="143">
        <v>0</v>
      </c>
      <c r="E17" s="117">
        <v>20000</v>
      </c>
      <c r="F17" s="23">
        <f>SUM(C17:E17)</f>
        <v>151000</v>
      </c>
      <c r="G17" s="22" t="s">
        <v>13</v>
      </c>
      <c r="H17" s="87">
        <v>0</v>
      </c>
      <c r="I17" s="87">
        <v>0</v>
      </c>
      <c r="J17" s="80">
        <v>0</v>
      </c>
      <c r="K17" s="80">
        <v>0</v>
      </c>
      <c r="L17" s="97">
        <v>0</v>
      </c>
      <c r="M17" s="97">
        <v>0</v>
      </c>
      <c r="N17" s="56">
        <f t="shared" ref="N17:N22" si="1">SUM(H17:M17)</f>
        <v>0</v>
      </c>
    </row>
    <row r="18" spans="1:14" ht="9" customHeight="1" x14ac:dyDescent="0.2">
      <c r="A18" s="10" t="s">
        <v>156</v>
      </c>
      <c r="B18" s="11" t="s">
        <v>12</v>
      </c>
      <c r="C18" s="92">
        <v>35188</v>
      </c>
      <c r="D18" s="143">
        <v>11687</v>
      </c>
      <c r="E18" s="117">
        <v>47629</v>
      </c>
      <c r="F18" s="23">
        <f>+C18+D18+E18</f>
        <v>94504</v>
      </c>
      <c r="G18" s="22" t="s">
        <v>13</v>
      </c>
      <c r="H18" s="87">
        <v>0</v>
      </c>
      <c r="I18" s="87">
        <v>0</v>
      </c>
      <c r="J18" s="80">
        <v>0</v>
      </c>
      <c r="K18" s="80">
        <v>0</v>
      </c>
      <c r="L18" s="97">
        <v>0</v>
      </c>
      <c r="M18" s="97">
        <v>0</v>
      </c>
      <c r="N18" s="56">
        <f t="shared" si="1"/>
        <v>0</v>
      </c>
    </row>
    <row r="19" spans="1:14" ht="9" customHeight="1" x14ac:dyDescent="0.15">
      <c r="A19" s="10" t="s">
        <v>157</v>
      </c>
      <c r="B19" s="11" t="s">
        <v>12</v>
      </c>
      <c r="C19" s="92">
        <v>19989</v>
      </c>
      <c r="D19" s="143">
        <v>23402</v>
      </c>
      <c r="E19" s="117">
        <v>26512</v>
      </c>
      <c r="F19" s="23">
        <f>SUM(C19:E19)</f>
        <v>69903</v>
      </c>
      <c r="G19" s="22" t="s">
        <v>13</v>
      </c>
      <c r="H19" s="87">
        <v>188</v>
      </c>
      <c r="I19" s="88">
        <v>48</v>
      </c>
      <c r="J19" s="80">
        <v>357</v>
      </c>
      <c r="K19" s="80">
        <v>94</v>
      </c>
      <c r="L19" s="97">
        <v>307</v>
      </c>
      <c r="M19" s="97">
        <v>80</v>
      </c>
      <c r="N19" s="56">
        <f t="shared" si="1"/>
        <v>1074</v>
      </c>
    </row>
    <row r="20" spans="1:14" ht="9" customHeight="1" x14ac:dyDescent="0.2">
      <c r="A20" s="10" t="s">
        <v>75</v>
      </c>
      <c r="B20" s="11" t="s">
        <v>76</v>
      </c>
      <c r="C20" s="92">
        <v>1420</v>
      </c>
      <c r="D20" s="143">
        <v>1666</v>
      </c>
      <c r="E20" s="117">
        <v>1687</v>
      </c>
      <c r="F20" s="23">
        <f>SUM(C20:E20)</f>
        <v>4773</v>
      </c>
      <c r="G20" s="22" t="s">
        <v>13</v>
      </c>
      <c r="H20" s="87">
        <v>0</v>
      </c>
      <c r="I20" s="89">
        <v>0</v>
      </c>
      <c r="J20" s="80">
        <v>0</v>
      </c>
      <c r="K20" s="80">
        <v>0</v>
      </c>
      <c r="L20" s="97">
        <v>0</v>
      </c>
      <c r="M20" s="97">
        <v>0</v>
      </c>
      <c r="N20" s="56">
        <f t="shared" si="1"/>
        <v>0</v>
      </c>
    </row>
    <row r="21" spans="1:14" ht="9" customHeight="1" x14ac:dyDescent="0.2">
      <c r="A21" s="10" t="s">
        <v>53</v>
      </c>
      <c r="B21" s="11" t="s">
        <v>12</v>
      </c>
      <c r="C21" s="92">
        <v>3</v>
      </c>
      <c r="D21" s="109">
        <v>2</v>
      </c>
      <c r="E21" s="117">
        <v>2</v>
      </c>
      <c r="F21" s="23">
        <f>SUM(C21:E21)</f>
        <v>7</v>
      </c>
      <c r="G21" s="22" t="s">
        <v>205</v>
      </c>
      <c r="H21" s="87">
        <v>81</v>
      </c>
      <c r="I21" s="89">
        <v>45</v>
      </c>
      <c r="J21" s="80">
        <v>51</v>
      </c>
      <c r="K21" s="80">
        <v>30</v>
      </c>
      <c r="L21" s="97">
        <v>37</v>
      </c>
      <c r="M21" s="97">
        <v>37</v>
      </c>
      <c r="N21" s="56">
        <f t="shared" si="1"/>
        <v>281</v>
      </c>
    </row>
    <row r="22" spans="1:14" ht="9" customHeight="1" x14ac:dyDescent="0.2">
      <c r="A22" s="10" t="s">
        <v>3</v>
      </c>
      <c r="B22" s="11" t="s">
        <v>12</v>
      </c>
      <c r="C22" s="92">
        <v>22</v>
      </c>
      <c r="D22" s="109">
        <v>49</v>
      </c>
      <c r="E22" s="117">
        <v>18</v>
      </c>
      <c r="F22" s="23">
        <f>SUM(C22:E22)</f>
        <v>89</v>
      </c>
      <c r="G22" s="11" t="s">
        <v>13</v>
      </c>
      <c r="H22" s="87">
        <v>19</v>
      </c>
      <c r="I22" s="90">
        <v>3</v>
      </c>
      <c r="J22" s="80">
        <v>37</v>
      </c>
      <c r="K22" s="80">
        <v>12</v>
      </c>
      <c r="L22" s="97">
        <v>14</v>
      </c>
      <c r="M22" s="97">
        <v>4</v>
      </c>
      <c r="N22" s="56">
        <f t="shared" si="1"/>
        <v>89</v>
      </c>
    </row>
    <row r="23" spans="1:14" ht="12" customHeight="1" x14ac:dyDescent="0.2">
      <c r="A23" s="217" t="s">
        <v>88</v>
      </c>
      <c r="B23" s="218"/>
      <c r="C23" s="218"/>
      <c r="D23" s="218"/>
      <c r="E23" s="218"/>
      <c r="F23" s="218"/>
      <c r="G23" s="218"/>
      <c r="H23" s="219"/>
      <c r="I23" s="219"/>
      <c r="J23" s="219"/>
      <c r="K23" s="219"/>
      <c r="L23" s="219"/>
      <c r="M23" s="219"/>
      <c r="N23" s="220"/>
    </row>
    <row r="24" spans="1:14" ht="11.25" customHeight="1" x14ac:dyDescent="0.2">
      <c r="A24" s="193" t="s">
        <v>78</v>
      </c>
      <c r="B24" s="193" t="s">
        <v>71</v>
      </c>
      <c r="C24" s="204" t="s">
        <v>22</v>
      </c>
      <c r="D24" s="205"/>
      <c r="E24" s="205"/>
      <c r="F24" s="206"/>
      <c r="G24" s="221" t="s">
        <v>23</v>
      </c>
      <c r="H24" s="209" t="s">
        <v>24</v>
      </c>
      <c r="I24" s="209"/>
      <c r="J24" s="209"/>
      <c r="K24" s="209"/>
      <c r="L24" s="209"/>
      <c r="M24" s="209"/>
      <c r="N24" s="209"/>
    </row>
    <row r="25" spans="1:14" ht="18.75" customHeight="1" x14ac:dyDescent="0.2">
      <c r="A25" s="212"/>
      <c r="B25" s="212"/>
      <c r="C25" s="193" t="s">
        <v>221</v>
      </c>
      <c r="D25" s="193" t="s">
        <v>222</v>
      </c>
      <c r="E25" s="193" t="s">
        <v>223</v>
      </c>
      <c r="F25" s="195" t="s">
        <v>25</v>
      </c>
      <c r="G25" s="222"/>
      <c r="H25" s="207" t="s">
        <v>221</v>
      </c>
      <c r="I25" s="208"/>
      <c r="J25" s="209" t="s">
        <v>222</v>
      </c>
      <c r="K25" s="209"/>
      <c r="L25" s="209" t="s">
        <v>223</v>
      </c>
      <c r="M25" s="209"/>
      <c r="N25" s="210" t="s">
        <v>25</v>
      </c>
    </row>
    <row r="26" spans="1:14" ht="9" customHeight="1" x14ac:dyDescent="0.2">
      <c r="A26" s="194"/>
      <c r="B26" s="194"/>
      <c r="C26" s="194"/>
      <c r="D26" s="194"/>
      <c r="E26" s="194"/>
      <c r="F26" s="196"/>
      <c r="G26" s="223"/>
      <c r="H26" s="57" t="s">
        <v>215</v>
      </c>
      <c r="I26" s="57" t="s">
        <v>216</v>
      </c>
      <c r="J26" s="57" t="s">
        <v>215</v>
      </c>
      <c r="K26" s="57" t="s">
        <v>216</v>
      </c>
      <c r="L26" s="57" t="s">
        <v>215</v>
      </c>
      <c r="M26" s="57" t="s">
        <v>216</v>
      </c>
      <c r="N26" s="211"/>
    </row>
    <row r="27" spans="1:14" ht="9" customHeight="1" x14ac:dyDescent="0.2">
      <c r="A27" s="14" t="s">
        <v>86</v>
      </c>
      <c r="B27" s="11" t="s">
        <v>12</v>
      </c>
      <c r="C27" s="92">
        <v>0</v>
      </c>
      <c r="D27" s="144">
        <v>0</v>
      </c>
      <c r="E27" s="117">
        <v>0</v>
      </c>
      <c r="F27" s="23">
        <f>SUM(C27:E27)</f>
        <v>0</v>
      </c>
      <c r="G27" s="12" t="s">
        <v>13</v>
      </c>
      <c r="H27" s="91">
        <v>0</v>
      </c>
      <c r="I27" s="91">
        <v>0</v>
      </c>
      <c r="J27" s="81">
        <v>0</v>
      </c>
      <c r="K27" s="81">
        <v>0</v>
      </c>
      <c r="L27" s="98">
        <v>0</v>
      </c>
      <c r="M27" s="98">
        <v>0</v>
      </c>
      <c r="N27" s="56">
        <f>SUM(H27:M27)</f>
        <v>0</v>
      </c>
    </row>
    <row r="28" spans="1:14" ht="9" customHeight="1" x14ac:dyDescent="0.2">
      <c r="A28" s="14" t="s">
        <v>87</v>
      </c>
      <c r="B28" s="11" t="s">
        <v>12</v>
      </c>
      <c r="C28" s="92">
        <f>41750+13700</f>
        <v>55450</v>
      </c>
      <c r="D28" s="144">
        <f>58820+28200</f>
        <v>87020</v>
      </c>
      <c r="E28" s="117">
        <f>70185+1100</f>
        <v>71285</v>
      </c>
      <c r="F28" s="23">
        <f>SUM(C28:E28)</f>
        <v>213755</v>
      </c>
      <c r="G28" s="12" t="s">
        <v>13</v>
      </c>
      <c r="H28" s="91">
        <v>32</v>
      </c>
      <c r="I28" s="91">
        <v>4</v>
      </c>
      <c r="J28" s="81">
        <f>58+11</f>
        <v>69</v>
      </c>
      <c r="K28" s="81">
        <f>7+1</f>
        <v>8</v>
      </c>
      <c r="L28" s="98">
        <f>72+2</f>
        <v>74</v>
      </c>
      <c r="M28" s="98">
        <v>9</v>
      </c>
      <c r="N28" s="56">
        <f>SUM(H28:M28)</f>
        <v>196</v>
      </c>
    </row>
    <row r="29" spans="1:14" ht="9" customHeight="1" x14ac:dyDescent="0.2">
      <c r="A29" s="14" t="s">
        <v>89</v>
      </c>
      <c r="B29" s="11" t="s">
        <v>12</v>
      </c>
      <c r="C29" s="92">
        <v>0</v>
      </c>
      <c r="D29" s="144">
        <v>0</v>
      </c>
      <c r="E29" s="117">
        <v>0</v>
      </c>
      <c r="F29" s="23">
        <f>SUM(C29:E29)</f>
        <v>0</v>
      </c>
      <c r="G29" s="12" t="s">
        <v>13</v>
      </c>
      <c r="H29" s="91">
        <v>0</v>
      </c>
      <c r="I29" s="91">
        <v>0</v>
      </c>
      <c r="J29" s="81">
        <v>0</v>
      </c>
      <c r="K29" s="81">
        <v>0</v>
      </c>
      <c r="L29" s="98">
        <v>0</v>
      </c>
      <c r="M29" s="98">
        <v>0</v>
      </c>
      <c r="N29" s="56">
        <f>SUM(H29:M29)</f>
        <v>0</v>
      </c>
    </row>
    <row r="30" spans="1:14" ht="9.6" customHeight="1" x14ac:dyDescent="0.2">
      <c r="A30" s="14" t="s">
        <v>53</v>
      </c>
      <c r="B30" s="11" t="s">
        <v>12</v>
      </c>
      <c r="C30" s="92">
        <v>143</v>
      </c>
      <c r="D30" s="144">
        <v>160</v>
      </c>
      <c r="E30" s="117">
        <v>315</v>
      </c>
      <c r="F30" s="23">
        <f>SUM(C30:E30)</f>
        <v>618</v>
      </c>
      <c r="G30" s="12" t="s">
        <v>13</v>
      </c>
      <c r="H30" s="91">
        <v>532</v>
      </c>
      <c r="I30" s="91">
        <v>66</v>
      </c>
      <c r="J30" s="81">
        <v>569</v>
      </c>
      <c r="K30" s="81">
        <v>70</v>
      </c>
      <c r="L30" s="98">
        <v>1020</v>
      </c>
      <c r="M30" s="98">
        <v>126</v>
      </c>
      <c r="N30" s="56">
        <f>SUM(H30:M30)</f>
        <v>2383</v>
      </c>
    </row>
    <row r="31" spans="1:14" s="5" customFormat="1" ht="9" customHeight="1" x14ac:dyDescent="0.2">
      <c r="A31" s="24" t="s">
        <v>3</v>
      </c>
      <c r="B31" s="11" t="s">
        <v>12</v>
      </c>
      <c r="C31" s="92">
        <f>1590+490</f>
        <v>2080</v>
      </c>
      <c r="D31" s="144">
        <f>1486+233</f>
        <v>1719</v>
      </c>
      <c r="E31" s="117">
        <v>527</v>
      </c>
      <c r="F31" s="25">
        <f>+C31+D31+E31</f>
        <v>4326</v>
      </c>
      <c r="G31" s="26" t="s">
        <v>13</v>
      </c>
      <c r="H31" s="91">
        <f>1419+513</f>
        <v>1932</v>
      </c>
      <c r="I31" s="91">
        <f>175+63</f>
        <v>238</v>
      </c>
      <c r="J31" s="81">
        <f>1347+284</f>
        <v>1631</v>
      </c>
      <c r="K31" s="81">
        <f>1513+319</f>
        <v>1832</v>
      </c>
      <c r="L31" s="98">
        <v>581</v>
      </c>
      <c r="M31" s="98">
        <v>71</v>
      </c>
      <c r="N31" s="56">
        <f>SUM(H31:M31)</f>
        <v>6285</v>
      </c>
    </row>
    <row r="32" spans="1:14" ht="12" customHeight="1" x14ac:dyDescent="0.2">
      <c r="A32" s="217" t="s">
        <v>166</v>
      </c>
      <c r="B32" s="218"/>
      <c r="C32" s="218"/>
      <c r="D32" s="218"/>
      <c r="E32" s="218"/>
      <c r="F32" s="218"/>
      <c r="G32" s="218"/>
      <c r="H32" s="219"/>
      <c r="I32" s="219"/>
      <c r="J32" s="219"/>
      <c r="K32" s="219"/>
      <c r="L32" s="219"/>
      <c r="M32" s="219"/>
      <c r="N32" s="220"/>
    </row>
    <row r="33" spans="1:14" ht="11.25" customHeight="1" x14ac:dyDescent="0.2">
      <c r="A33" s="193" t="s">
        <v>78</v>
      </c>
      <c r="B33" s="193" t="s">
        <v>71</v>
      </c>
      <c r="C33" s="204" t="s">
        <v>22</v>
      </c>
      <c r="D33" s="205"/>
      <c r="E33" s="205"/>
      <c r="F33" s="206"/>
      <c r="G33" s="221" t="s">
        <v>23</v>
      </c>
      <c r="H33" s="209" t="s">
        <v>24</v>
      </c>
      <c r="I33" s="209"/>
      <c r="J33" s="209"/>
      <c r="K33" s="209"/>
      <c r="L33" s="209"/>
      <c r="M33" s="209"/>
      <c r="N33" s="209"/>
    </row>
    <row r="34" spans="1:14" ht="18" customHeight="1" x14ac:dyDescent="0.2">
      <c r="A34" s="212"/>
      <c r="B34" s="212"/>
      <c r="C34" s="193" t="s">
        <v>221</v>
      </c>
      <c r="D34" s="193" t="s">
        <v>222</v>
      </c>
      <c r="E34" s="193" t="s">
        <v>223</v>
      </c>
      <c r="F34" s="226" t="s">
        <v>25</v>
      </c>
      <c r="G34" s="222"/>
      <c r="H34" s="207" t="s">
        <v>221</v>
      </c>
      <c r="I34" s="208"/>
      <c r="J34" s="209" t="s">
        <v>222</v>
      </c>
      <c r="K34" s="209"/>
      <c r="L34" s="209" t="s">
        <v>223</v>
      </c>
      <c r="M34" s="209"/>
      <c r="N34" s="224" t="s">
        <v>25</v>
      </c>
    </row>
    <row r="35" spans="1:14" ht="9" customHeight="1" x14ac:dyDescent="0.2">
      <c r="A35" s="194"/>
      <c r="B35" s="194"/>
      <c r="C35" s="194"/>
      <c r="D35" s="194"/>
      <c r="E35" s="194"/>
      <c r="F35" s="227"/>
      <c r="G35" s="223"/>
      <c r="H35" s="57" t="s">
        <v>215</v>
      </c>
      <c r="I35" s="57" t="s">
        <v>216</v>
      </c>
      <c r="J35" s="57" t="s">
        <v>215</v>
      </c>
      <c r="K35" s="57" t="s">
        <v>216</v>
      </c>
      <c r="L35" s="57" t="s">
        <v>215</v>
      </c>
      <c r="M35" s="57" t="s">
        <v>216</v>
      </c>
      <c r="N35" s="225"/>
    </row>
    <row r="36" spans="1:14" ht="13.5" customHeight="1" x14ac:dyDescent="0.2">
      <c r="A36" s="160" t="s">
        <v>90</v>
      </c>
      <c r="B36" s="15" t="s">
        <v>91</v>
      </c>
      <c r="C36" s="125">
        <v>83509</v>
      </c>
      <c r="D36" s="145">
        <v>126177</v>
      </c>
      <c r="E36" s="151">
        <v>149023</v>
      </c>
      <c r="F36" s="23">
        <f>SUM(C36:E36)</f>
        <v>358709</v>
      </c>
      <c r="G36" s="15" t="s">
        <v>13</v>
      </c>
      <c r="H36" s="93">
        <v>1461</v>
      </c>
      <c r="I36" s="90">
        <v>75</v>
      </c>
      <c r="J36" s="82">
        <v>2599</v>
      </c>
      <c r="K36" s="82">
        <v>120</v>
      </c>
      <c r="L36" s="99">
        <v>2006</v>
      </c>
      <c r="M36" s="99">
        <v>100</v>
      </c>
      <c r="N36" s="56">
        <f>SUM(H36:M36)</f>
        <v>6361</v>
      </c>
    </row>
    <row r="38" spans="1:14" x14ac:dyDescent="0.2">
      <c r="E38" s="5"/>
    </row>
    <row r="43" spans="1:14" x14ac:dyDescent="0.2">
      <c r="G43" s="4"/>
      <c r="H43" s="4"/>
    </row>
  </sheetData>
  <mergeCells count="56">
    <mergeCell ref="A32:N32"/>
    <mergeCell ref="C33:F33"/>
    <mergeCell ref="H33:N33"/>
    <mergeCell ref="H34:I34"/>
    <mergeCell ref="J34:K34"/>
    <mergeCell ref="L34:M34"/>
    <mergeCell ref="N34:N35"/>
    <mergeCell ref="A33:A35"/>
    <mergeCell ref="B33:B35"/>
    <mergeCell ref="C34:C35"/>
    <mergeCell ref="D34:D35"/>
    <mergeCell ref="E34:E35"/>
    <mergeCell ref="F34:F35"/>
    <mergeCell ref="G33:G35"/>
    <mergeCell ref="A23:N23"/>
    <mergeCell ref="C24:F24"/>
    <mergeCell ref="H24:N24"/>
    <mergeCell ref="H25:I25"/>
    <mergeCell ref="J25:K25"/>
    <mergeCell ref="L25:M25"/>
    <mergeCell ref="A24:A26"/>
    <mergeCell ref="B24:B26"/>
    <mergeCell ref="C25:C26"/>
    <mergeCell ref="D25:D26"/>
    <mergeCell ref="E25:E26"/>
    <mergeCell ref="F25:F26"/>
    <mergeCell ref="N25:N26"/>
    <mergeCell ref="G24:G26"/>
    <mergeCell ref="A1:N1"/>
    <mergeCell ref="C2:F2"/>
    <mergeCell ref="H2:N2"/>
    <mergeCell ref="H3:I3"/>
    <mergeCell ref="J3:K3"/>
    <mergeCell ref="L3:M3"/>
    <mergeCell ref="A2:A4"/>
    <mergeCell ref="B2:B4"/>
    <mergeCell ref="C3:C4"/>
    <mergeCell ref="D3:D4"/>
    <mergeCell ref="E3:E4"/>
    <mergeCell ref="F3:F4"/>
    <mergeCell ref="N3:N4"/>
    <mergeCell ref="G2:G4"/>
    <mergeCell ref="E15:E16"/>
    <mergeCell ref="F15:F16"/>
    <mergeCell ref="G14:G16"/>
    <mergeCell ref="A13:N13"/>
    <mergeCell ref="C14:F14"/>
    <mergeCell ref="H15:I15"/>
    <mergeCell ref="J15:K15"/>
    <mergeCell ref="L15:M15"/>
    <mergeCell ref="H14:N14"/>
    <mergeCell ref="N15:N16"/>
    <mergeCell ref="A14:A16"/>
    <mergeCell ref="B14:B16"/>
    <mergeCell ref="C15:C16"/>
    <mergeCell ref="D15:D16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6"/>
  <sheetViews>
    <sheetView tabSelected="1" view="pageBreakPreview" zoomScale="130" zoomScaleNormal="130" zoomScaleSheetLayoutView="130" workbookViewId="0">
      <selection activeCell="H17" sqref="H17"/>
    </sheetView>
  </sheetViews>
  <sheetFormatPr baseColWidth="10" defaultColWidth="9.33203125" defaultRowHeight="12.75" x14ac:dyDescent="0.2"/>
  <cols>
    <col min="1" max="1" width="29.83203125" customWidth="1"/>
    <col min="2" max="2" width="10" customWidth="1"/>
    <col min="3" max="3" width="9.5" hidden="1" customWidth="1"/>
    <col min="4" max="6" width="6.6640625" customWidth="1"/>
    <col min="7" max="7" width="7.6640625" customWidth="1"/>
    <col min="8" max="8" width="10.5" style="1" customWidth="1"/>
    <col min="9" max="9" width="5" style="1" customWidth="1"/>
    <col min="10" max="10" width="5.1640625" customWidth="1"/>
    <col min="11" max="11" width="5.5" customWidth="1"/>
    <col min="12" max="12" width="5.83203125" customWidth="1"/>
    <col min="13" max="13" width="7" customWidth="1"/>
    <col min="14" max="14" width="6.83203125" customWidth="1"/>
    <col min="15" max="15" width="8.83203125" customWidth="1"/>
  </cols>
  <sheetData>
    <row r="1" spans="1:15" ht="12" customHeight="1" x14ac:dyDescent="0.2">
      <c r="A1" s="213" t="s">
        <v>1</v>
      </c>
      <c r="B1" s="214"/>
      <c r="C1" s="214"/>
      <c r="D1" s="214"/>
      <c r="E1" s="214"/>
      <c r="F1" s="214"/>
      <c r="G1" s="214"/>
      <c r="H1" s="214"/>
      <c r="I1" s="215"/>
      <c r="J1" s="215"/>
      <c r="K1" s="215"/>
      <c r="L1" s="215"/>
      <c r="M1" s="215"/>
      <c r="N1" s="215"/>
      <c r="O1" s="216"/>
    </row>
    <row r="2" spans="1:15" ht="9" customHeight="1" x14ac:dyDescent="0.2">
      <c r="A2" s="193" t="s">
        <v>78</v>
      </c>
      <c r="B2" s="193" t="s">
        <v>71</v>
      </c>
      <c r="C2" s="204" t="s">
        <v>22</v>
      </c>
      <c r="D2" s="205"/>
      <c r="E2" s="205"/>
      <c r="F2" s="205"/>
      <c r="G2" s="206"/>
      <c r="H2" s="221" t="s">
        <v>23</v>
      </c>
      <c r="I2" s="209" t="s">
        <v>24</v>
      </c>
      <c r="J2" s="209"/>
      <c r="K2" s="209"/>
      <c r="L2" s="209"/>
      <c r="M2" s="209"/>
      <c r="N2" s="209"/>
      <c r="O2" s="209"/>
    </row>
    <row r="3" spans="1:15" ht="18" customHeight="1" x14ac:dyDescent="0.2">
      <c r="A3" s="212"/>
      <c r="B3" s="212"/>
      <c r="C3" s="166" t="s">
        <v>213</v>
      </c>
      <c r="D3" s="193" t="s">
        <v>221</v>
      </c>
      <c r="E3" s="193" t="s">
        <v>222</v>
      </c>
      <c r="F3" s="193" t="s">
        <v>223</v>
      </c>
      <c r="G3" s="195" t="s">
        <v>25</v>
      </c>
      <c r="H3" s="222"/>
      <c r="I3" s="209" t="s">
        <v>221</v>
      </c>
      <c r="J3" s="209"/>
      <c r="K3" s="209" t="s">
        <v>222</v>
      </c>
      <c r="L3" s="209"/>
      <c r="M3" s="209" t="s">
        <v>223</v>
      </c>
      <c r="N3" s="209"/>
      <c r="O3" s="232" t="s">
        <v>25</v>
      </c>
    </row>
    <row r="4" spans="1:15" ht="18" customHeight="1" x14ac:dyDescent="0.2">
      <c r="A4" s="194"/>
      <c r="B4" s="194"/>
      <c r="C4" s="166"/>
      <c r="D4" s="194"/>
      <c r="E4" s="194"/>
      <c r="F4" s="194"/>
      <c r="G4" s="196"/>
      <c r="H4" s="194"/>
      <c r="I4" s="169" t="s">
        <v>215</v>
      </c>
      <c r="J4" s="169" t="s">
        <v>216</v>
      </c>
      <c r="K4" s="169" t="s">
        <v>215</v>
      </c>
      <c r="L4" s="169" t="s">
        <v>216</v>
      </c>
      <c r="M4" s="169" t="s">
        <v>215</v>
      </c>
      <c r="N4" s="169" t="s">
        <v>216</v>
      </c>
      <c r="O4" s="233"/>
    </row>
    <row r="5" spans="1:15" ht="9" customHeight="1" x14ac:dyDescent="0.2">
      <c r="A5" s="10" t="s">
        <v>92</v>
      </c>
      <c r="B5" s="11" t="s">
        <v>93</v>
      </c>
      <c r="C5" s="13"/>
      <c r="D5" s="103">
        <v>0</v>
      </c>
      <c r="E5" s="145">
        <v>0</v>
      </c>
      <c r="F5" s="118">
        <v>0</v>
      </c>
      <c r="G5" s="23">
        <f>SUM(C5:F5)</f>
        <v>0</v>
      </c>
      <c r="H5" s="15" t="s">
        <v>94</v>
      </c>
      <c r="I5" s="92">
        <v>0</v>
      </c>
      <c r="J5" s="92">
        <v>0</v>
      </c>
      <c r="K5" s="109">
        <v>0</v>
      </c>
      <c r="L5" s="109">
        <v>0</v>
      </c>
      <c r="M5" s="117">
        <v>0</v>
      </c>
      <c r="N5" s="117">
        <v>0</v>
      </c>
      <c r="O5" s="23">
        <f>SUM(I5:N5)</f>
        <v>0</v>
      </c>
    </row>
    <row r="6" spans="1:15" ht="9" customHeight="1" x14ac:dyDescent="0.2">
      <c r="A6" s="10" t="s">
        <v>95</v>
      </c>
      <c r="B6" s="11" t="s">
        <v>93</v>
      </c>
      <c r="C6" s="13"/>
      <c r="D6" s="103">
        <v>0</v>
      </c>
      <c r="E6" s="145">
        <v>0</v>
      </c>
      <c r="F6" s="118">
        <v>0</v>
      </c>
      <c r="G6" s="23">
        <f t="shared" ref="G6:G18" si="0">SUM(C6:F6)</f>
        <v>0</v>
      </c>
      <c r="H6" s="15" t="s">
        <v>94</v>
      </c>
      <c r="I6" s="92">
        <v>0</v>
      </c>
      <c r="J6" s="92">
        <v>0</v>
      </c>
      <c r="K6" s="109">
        <v>0</v>
      </c>
      <c r="L6" s="109">
        <v>0</v>
      </c>
      <c r="M6" s="117">
        <v>0</v>
      </c>
      <c r="N6" s="117">
        <v>0</v>
      </c>
      <c r="O6" s="23">
        <f t="shared" ref="O6:O18" si="1">SUM(I6:N6)</f>
        <v>0</v>
      </c>
    </row>
    <row r="7" spans="1:15" ht="9" customHeight="1" x14ac:dyDescent="0.2">
      <c r="A7" s="10" t="s">
        <v>16</v>
      </c>
      <c r="B7" s="11" t="s">
        <v>93</v>
      </c>
      <c r="C7" s="13"/>
      <c r="D7" s="103">
        <v>0</v>
      </c>
      <c r="E7" s="145">
        <v>0</v>
      </c>
      <c r="F7" s="118">
        <v>0</v>
      </c>
      <c r="G7" s="23">
        <f t="shared" si="0"/>
        <v>0</v>
      </c>
      <c r="H7" s="15" t="s">
        <v>94</v>
      </c>
      <c r="I7" s="92">
        <v>0</v>
      </c>
      <c r="J7" s="92">
        <v>0</v>
      </c>
      <c r="K7" s="109">
        <v>0</v>
      </c>
      <c r="L7" s="109">
        <v>0</v>
      </c>
      <c r="M7" s="117">
        <v>0</v>
      </c>
      <c r="N7" s="117">
        <v>0</v>
      </c>
      <c r="O7" s="23">
        <f t="shared" si="1"/>
        <v>0</v>
      </c>
    </row>
    <row r="8" spans="1:15" ht="9" customHeight="1" x14ac:dyDescent="0.2">
      <c r="A8" s="10" t="s">
        <v>26</v>
      </c>
      <c r="B8" s="11" t="s">
        <v>96</v>
      </c>
      <c r="C8" s="13"/>
      <c r="D8" s="103">
        <v>0</v>
      </c>
      <c r="E8" s="145">
        <v>0</v>
      </c>
      <c r="F8" s="118">
        <v>0</v>
      </c>
      <c r="G8" s="23">
        <f t="shared" si="0"/>
        <v>0</v>
      </c>
      <c r="H8" s="15" t="s">
        <v>13</v>
      </c>
      <c r="I8" s="92">
        <v>0</v>
      </c>
      <c r="J8" s="92">
        <v>0</v>
      </c>
      <c r="K8" s="109">
        <v>0</v>
      </c>
      <c r="L8" s="109">
        <v>0</v>
      </c>
      <c r="M8" s="117">
        <v>0</v>
      </c>
      <c r="N8" s="117">
        <v>0</v>
      </c>
      <c r="O8" s="23">
        <f t="shared" si="1"/>
        <v>0</v>
      </c>
    </row>
    <row r="9" spans="1:15" ht="9" customHeight="1" x14ac:dyDescent="0.2">
      <c r="A9" s="10" t="s">
        <v>97</v>
      </c>
      <c r="B9" s="11" t="s">
        <v>98</v>
      </c>
      <c r="C9" s="13"/>
      <c r="D9" s="103">
        <v>0</v>
      </c>
      <c r="E9" s="145">
        <v>0</v>
      </c>
      <c r="F9" s="118">
        <v>0</v>
      </c>
      <c r="G9" s="23">
        <f t="shared" si="0"/>
        <v>0</v>
      </c>
      <c r="H9" s="15" t="s">
        <v>13</v>
      </c>
      <c r="I9" s="92">
        <v>0</v>
      </c>
      <c r="J9" s="92">
        <v>0</v>
      </c>
      <c r="K9" s="109">
        <v>0</v>
      </c>
      <c r="L9" s="109">
        <v>0</v>
      </c>
      <c r="M9" s="117">
        <v>0</v>
      </c>
      <c r="N9" s="117">
        <v>0</v>
      </c>
      <c r="O9" s="23">
        <f t="shared" si="1"/>
        <v>0</v>
      </c>
    </row>
    <row r="10" spans="1:15" ht="9" customHeight="1" x14ac:dyDescent="0.2">
      <c r="A10" s="10" t="s">
        <v>99</v>
      </c>
      <c r="B10" s="11" t="s">
        <v>98</v>
      </c>
      <c r="C10" s="13"/>
      <c r="D10" s="103">
        <v>0</v>
      </c>
      <c r="E10" s="145">
        <v>0</v>
      </c>
      <c r="F10" s="118"/>
      <c r="G10" s="23">
        <f t="shared" si="0"/>
        <v>0</v>
      </c>
      <c r="H10" s="15" t="s">
        <v>13</v>
      </c>
      <c r="I10" s="92">
        <v>0</v>
      </c>
      <c r="J10" s="92">
        <v>0</v>
      </c>
      <c r="K10" s="109">
        <v>0</v>
      </c>
      <c r="L10" s="109">
        <v>0</v>
      </c>
      <c r="M10" s="117">
        <v>0</v>
      </c>
      <c r="N10" s="117">
        <v>0</v>
      </c>
      <c r="O10" s="23">
        <f t="shared" si="1"/>
        <v>0</v>
      </c>
    </row>
    <row r="11" spans="1:15" ht="9.6" customHeight="1" x14ac:dyDescent="0.2">
      <c r="A11" s="10" t="s">
        <v>100</v>
      </c>
      <c r="B11" s="11" t="s">
        <v>98</v>
      </c>
      <c r="C11" s="13"/>
      <c r="D11" s="103">
        <v>0</v>
      </c>
      <c r="E11" s="145">
        <v>0</v>
      </c>
      <c r="F11" s="118">
        <v>2</v>
      </c>
      <c r="G11" s="23">
        <f t="shared" si="0"/>
        <v>2</v>
      </c>
      <c r="H11" s="15" t="s">
        <v>13</v>
      </c>
      <c r="I11" s="92">
        <v>0</v>
      </c>
      <c r="J11" s="92">
        <v>0</v>
      </c>
      <c r="K11" s="109">
        <v>0</v>
      </c>
      <c r="L11" s="109">
        <v>0</v>
      </c>
      <c r="M11" s="117">
        <v>8</v>
      </c>
      <c r="N11" s="117">
        <v>6</v>
      </c>
      <c r="O11" s="23">
        <f t="shared" si="1"/>
        <v>14</v>
      </c>
    </row>
    <row r="12" spans="1:15" ht="9" customHeight="1" x14ac:dyDescent="0.2">
      <c r="A12" s="10" t="s">
        <v>101</v>
      </c>
      <c r="B12" s="11" t="s">
        <v>102</v>
      </c>
      <c r="C12" s="13"/>
      <c r="D12" s="103">
        <v>0</v>
      </c>
      <c r="E12" s="145">
        <v>0</v>
      </c>
      <c r="F12" s="118">
        <v>0</v>
      </c>
      <c r="G12" s="23">
        <f t="shared" si="0"/>
        <v>0</v>
      </c>
      <c r="H12" s="15" t="s">
        <v>94</v>
      </c>
      <c r="I12" s="92">
        <v>0</v>
      </c>
      <c r="J12" s="92">
        <v>0</v>
      </c>
      <c r="K12" s="109">
        <v>0</v>
      </c>
      <c r="L12" s="109">
        <v>0</v>
      </c>
      <c r="M12" s="117">
        <v>0</v>
      </c>
      <c r="N12" s="117">
        <v>0</v>
      </c>
      <c r="O12" s="23">
        <f t="shared" si="1"/>
        <v>0</v>
      </c>
    </row>
    <row r="13" spans="1:15" ht="9" customHeight="1" x14ac:dyDescent="0.2">
      <c r="A13" s="10" t="s">
        <v>103</v>
      </c>
      <c r="B13" s="11" t="s">
        <v>12</v>
      </c>
      <c r="C13" s="13"/>
      <c r="D13" s="103">
        <v>0</v>
      </c>
      <c r="E13" s="145">
        <v>0</v>
      </c>
      <c r="F13" s="118">
        <v>0</v>
      </c>
      <c r="G13" s="23">
        <f>SUM(C13:F13)</f>
        <v>0</v>
      </c>
      <c r="H13" s="15" t="s">
        <v>94</v>
      </c>
      <c r="I13" s="92">
        <v>0</v>
      </c>
      <c r="J13" s="92">
        <v>0</v>
      </c>
      <c r="K13" s="109">
        <v>0</v>
      </c>
      <c r="L13" s="109">
        <v>0</v>
      </c>
      <c r="M13" s="117">
        <v>0</v>
      </c>
      <c r="N13" s="117">
        <v>0</v>
      </c>
      <c r="O13" s="23">
        <f t="shared" si="1"/>
        <v>0</v>
      </c>
    </row>
    <row r="14" spans="1:15" ht="9" customHeight="1" x14ac:dyDescent="0.2">
      <c r="A14" s="10" t="s">
        <v>104</v>
      </c>
      <c r="B14" s="11" t="s">
        <v>12</v>
      </c>
      <c r="C14" s="53"/>
      <c r="D14" s="103">
        <v>0</v>
      </c>
      <c r="E14" s="145">
        <v>0</v>
      </c>
      <c r="F14" s="118">
        <v>0</v>
      </c>
      <c r="G14" s="29">
        <f t="shared" si="0"/>
        <v>0</v>
      </c>
      <c r="H14" s="50" t="s">
        <v>27</v>
      </c>
      <c r="I14" s="92">
        <v>0</v>
      </c>
      <c r="J14" s="92">
        <v>0</v>
      </c>
      <c r="K14" s="109">
        <v>0</v>
      </c>
      <c r="L14" s="109">
        <v>0</v>
      </c>
      <c r="M14" s="117">
        <v>0</v>
      </c>
      <c r="N14" s="117">
        <v>0</v>
      </c>
      <c r="O14" s="23">
        <f t="shared" si="1"/>
        <v>0</v>
      </c>
    </row>
    <row r="15" spans="1:15" ht="9" customHeight="1" x14ac:dyDescent="0.2">
      <c r="A15" s="21" t="s">
        <v>151</v>
      </c>
      <c r="B15" s="34" t="s">
        <v>12</v>
      </c>
      <c r="C15" s="54"/>
      <c r="D15" s="103">
        <v>0</v>
      </c>
      <c r="E15" s="145">
        <v>0</v>
      </c>
      <c r="F15" s="118">
        <v>0</v>
      </c>
      <c r="G15" s="29">
        <f t="shared" si="0"/>
        <v>0</v>
      </c>
      <c r="H15" s="50" t="s">
        <v>13</v>
      </c>
      <c r="I15" s="92">
        <v>0</v>
      </c>
      <c r="J15" s="92">
        <v>0</v>
      </c>
      <c r="K15" s="109">
        <v>0</v>
      </c>
      <c r="L15" s="109">
        <v>0</v>
      </c>
      <c r="M15" s="117">
        <v>0</v>
      </c>
      <c r="N15" s="117">
        <v>0</v>
      </c>
      <c r="O15" s="23">
        <f t="shared" si="1"/>
        <v>0</v>
      </c>
    </row>
    <row r="16" spans="1:15" ht="9" customHeight="1" x14ac:dyDescent="0.2">
      <c r="A16" s="21" t="s">
        <v>188</v>
      </c>
      <c r="B16" s="34" t="s">
        <v>84</v>
      </c>
      <c r="C16" s="37"/>
      <c r="D16" s="172">
        <v>6</v>
      </c>
      <c r="E16" s="145">
        <v>0</v>
      </c>
      <c r="F16" s="118">
        <v>0</v>
      </c>
      <c r="G16" s="29">
        <f t="shared" si="0"/>
        <v>6</v>
      </c>
      <c r="H16" s="61" t="s">
        <v>189</v>
      </c>
      <c r="I16" s="92">
        <v>76</v>
      </c>
      <c r="J16" s="92">
        <v>33</v>
      </c>
      <c r="K16" s="109">
        <v>0</v>
      </c>
      <c r="L16" s="109">
        <v>0</v>
      </c>
      <c r="M16" s="117">
        <v>0</v>
      </c>
      <c r="N16" s="117">
        <v>0</v>
      </c>
      <c r="O16" s="23">
        <f t="shared" si="1"/>
        <v>109</v>
      </c>
    </row>
    <row r="17" spans="1:15" ht="9" customHeight="1" x14ac:dyDescent="0.2">
      <c r="A17" s="21" t="s">
        <v>53</v>
      </c>
      <c r="B17" s="34" t="s">
        <v>12</v>
      </c>
      <c r="C17" s="37"/>
      <c r="D17" s="129">
        <v>12</v>
      </c>
      <c r="E17" s="110">
        <v>2</v>
      </c>
      <c r="F17" s="119">
        <v>8</v>
      </c>
      <c r="G17" s="29">
        <f t="shared" si="0"/>
        <v>22</v>
      </c>
      <c r="H17" s="35" t="s">
        <v>197</v>
      </c>
      <c r="I17" s="92">
        <v>155</v>
      </c>
      <c r="J17" s="92">
        <v>109</v>
      </c>
      <c r="K17" s="109">
        <v>50</v>
      </c>
      <c r="L17" s="109">
        <v>30</v>
      </c>
      <c r="M17" s="117">
        <v>99</v>
      </c>
      <c r="N17" s="117">
        <v>76</v>
      </c>
      <c r="O17" s="23">
        <f t="shared" si="1"/>
        <v>519</v>
      </c>
    </row>
    <row r="18" spans="1:15" ht="20.25" customHeight="1" x14ac:dyDescent="0.2">
      <c r="A18" s="21" t="s">
        <v>203</v>
      </c>
      <c r="B18" s="50" t="s">
        <v>12</v>
      </c>
      <c r="C18" s="39"/>
      <c r="D18" s="129">
        <v>121</v>
      </c>
      <c r="E18" s="111">
        <v>54</v>
      </c>
      <c r="F18" s="150">
        <v>18</v>
      </c>
      <c r="G18" s="29">
        <f t="shared" si="0"/>
        <v>193</v>
      </c>
      <c r="H18" s="35" t="s">
        <v>198</v>
      </c>
      <c r="I18" s="92">
        <v>648</v>
      </c>
      <c r="J18" s="92">
        <v>453</v>
      </c>
      <c r="K18" s="109">
        <v>867</v>
      </c>
      <c r="L18" s="109">
        <v>442</v>
      </c>
      <c r="M18" s="117">
        <v>145</v>
      </c>
      <c r="N18" s="117">
        <v>159</v>
      </c>
      <c r="O18" s="23">
        <f t="shared" si="1"/>
        <v>2714</v>
      </c>
    </row>
    <row r="19" spans="1:15" ht="12" customHeight="1" x14ac:dyDescent="0.2">
      <c r="A19" s="217" t="s">
        <v>21</v>
      </c>
      <c r="B19" s="201"/>
      <c r="C19" s="201"/>
      <c r="D19" s="201"/>
      <c r="E19" s="201"/>
      <c r="F19" s="201"/>
      <c r="G19" s="201"/>
      <c r="H19" s="201"/>
      <c r="I19" s="202"/>
      <c r="J19" s="202"/>
      <c r="K19" s="202"/>
      <c r="L19" s="202"/>
      <c r="M19" s="202"/>
      <c r="N19" s="202"/>
      <c r="O19" s="203"/>
    </row>
    <row r="20" spans="1:15" ht="9" customHeight="1" x14ac:dyDescent="0.2">
      <c r="A20" s="193" t="s">
        <v>78</v>
      </c>
      <c r="B20" s="193" t="s">
        <v>71</v>
      </c>
      <c r="C20" s="228" t="s">
        <v>22</v>
      </c>
      <c r="D20" s="229"/>
      <c r="E20" s="229"/>
      <c r="F20" s="229"/>
      <c r="G20" s="230"/>
      <c r="H20" s="221" t="s">
        <v>23</v>
      </c>
      <c r="I20" s="231" t="s">
        <v>24</v>
      </c>
      <c r="J20" s="231"/>
      <c r="K20" s="231"/>
      <c r="L20" s="231"/>
      <c r="M20" s="231"/>
      <c r="N20" s="231"/>
      <c r="O20" s="231"/>
    </row>
    <row r="21" spans="1:15" ht="18" customHeight="1" x14ac:dyDescent="0.2">
      <c r="A21" s="212"/>
      <c r="B21" s="212"/>
      <c r="C21" s="166" t="s">
        <v>213</v>
      </c>
      <c r="D21" s="193" t="s">
        <v>221</v>
      </c>
      <c r="E21" s="193" t="s">
        <v>222</v>
      </c>
      <c r="F21" s="193" t="s">
        <v>223</v>
      </c>
      <c r="G21" s="193" t="s">
        <v>217</v>
      </c>
      <c r="H21" s="212"/>
      <c r="I21" s="209" t="s">
        <v>221</v>
      </c>
      <c r="J21" s="209"/>
      <c r="K21" s="209" t="s">
        <v>222</v>
      </c>
      <c r="L21" s="209"/>
      <c r="M21" s="209" t="s">
        <v>223</v>
      </c>
      <c r="N21" s="209"/>
      <c r="O21" s="212" t="s">
        <v>217</v>
      </c>
    </row>
    <row r="22" spans="1:15" ht="18" customHeight="1" x14ac:dyDescent="0.2">
      <c r="A22" s="194"/>
      <c r="B22" s="194"/>
      <c r="C22" s="166"/>
      <c r="D22" s="194"/>
      <c r="E22" s="194"/>
      <c r="F22" s="194"/>
      <c r="G22" s="194"/>
      <c r="H22" s="194"/>
      <c r="I22" s="169" t="s">
        <v>215</v>
      </c>
      <c r="J22" s="169" t="s">
        <v>216</v>
      </c>
      <c r="K22" s="169" t="s">
        <v>215</v>
      </c>
      <c r="L22" s="169" t="s">
        <v>216</v>
      </c>
      <c r="M22" s="169" t="s">
        <v>215</v>
      </c>
      <c r="N22" s="169" t="s">
        <v>216</v>
      </c>
      <c r="O22" s="194"/>
    </row>
    <row r="23" spans="1:15" ht="9" customHeight="1" x14ac:dyDescent="0.15">
      <c r="A23" s="10" t="s">
        <v>3</v>
      </c>
      <c r="B23" s="22" t="s">
        <v>12</v>
      </c>
      <c r="C23" s="132"/>
      <c r="D23" s="136">
        <v>28</v>
      </c>
      <c r="E23" s="146">
        <v>14</v>
      </c>
      <c r="F23" s="148">
        <v>13</v>
      </c>
      <c r="G23" s="23">
        <f t="shared" ref="G23:G25" si="2">SUM(C23:F23)</f>
        <v>55</v>
      </c>
      <c r="H23" s="15" t="s">
        <v>13</v>
      </c>
      <c r="I23" s="105">
        <v>196</v>
      </c>
      <c r="J23" s="92">
        <v>146</v>
      </c>
      <c r="K23" s="109">
        <v>137</v>
      </c>
      <c r="L23" s="109">
        <v>105</v>
      </c>
      <c r="M23" s="117">
        <v>298</v>
      </c>
      <c r="N23" s="117">
        <v>135</v>
      </c>
      <c r="O23" s="23">
        <f>SUM(I23:N23)</f>
        <v>1017</v>
      </c>
    </row>
    <row r="24" spans="1:15" ht="9.6" customHeight="1" x14ac:dyDescent="0.15">
      <c r="A24" s="10" t="s">
        <v>53</v>
      </c>
      <c r="B24" s="22" t="s">
        <v>12</v>
      </c>
      <c r="C24" s="132"/>
      <c r="D24" s="136">
        <v>14</v>
      </c>
      <c r="E24" s="146">
        <v>14</v>
      </c>
      <c r="F24" s="148">
        <v>9</v>
      </c>
      <c r="G24" s="23">
        <f t="shared" si="2"/>
        <v>37</v>
      </c>
      <c r="H24" s="15" t="s">
        <v>13</v>
      </c>
      <c r="I24" s="105">
        <v>74</v>
      </c>
      <c r="J24" s="92">
        <v>107</v>
      </c>
      <c r="K24" s="109">
        <v>324</v>
      </c>
      <c r="L24" s="109">
        <v>163</v>
      </c>
      <c r="M24" s="117">
        <v>191</v>
      </c>
      <c r="N24" s="117">
        <v>32</v>
      </c>
      <c r="O24" s="23">
        <f t="shared" ref="O24:O25" si="3">SUM(I24:N24)</f>
        <v>891</v>
      </c>
    </row>
    <row r="25" spans="1:15" ht="9" customHeight="1" x14ac:dyDescent="0.2">
      <c r="A25" s="10" t="s">
        <v>169</v>
      </c>
      <c r="B25" s="22" t="s">
        <v>12</v>
      </c>
      <c r="C25" s="13"/>
      <c r="D25" s="92">
        <v>0</v>
      </c>
      <c r="E25" s="109">
        <v>0</v>
      </c>
      <c r="F25" s="148">
        <v>0</v>
      </c>
      <c r="G25" s="23">
        <f t="shared" si="2"/>
        <v>0</v>
      </c>
      <c r="H25" s="15" t="s">
        <v>13</v>
      </c>
      <c r="I25" s="92">
        <v>0</v>
      </c>
      <c r="J25" s="92">
        <v>0</v>
      </c>
      <c r="K25" s="109">
        <v>0</v>
      </c>
      <c r="L25" s="109">
        <v>0</v>
      </c>
      <c r="M25" s="117">
        <v>0</v>
      </c>
      <c r="N25" s="117">
        <v>0</v>
      </c>
      <c r="O25" s="23">
        <f t="shared" si="3"/>
        <v>0</v>
      </c>
    </row>
    <row r="26" spans="1:15" ht="12" customHeight="1" x14ac:dyDescent="0.2">
      <c r="A26" s="200" t="s">
        <v>74</v>
      </c>
      <c r="B26" s="201"/>
      <c r="C26" s="201"/>
      <c r="D26" s="201"/>
      <c r="E26" s="201"/>
      <c r="F26" s="201"/>
      <c r="G26" s="201"/>
      <c r="H26" s="201"/>
      <c r="I26" s="202"/>
      <c r="J26" s="202"/>
      <c r="K26" s="202"/>
      <c r="L26" s="202"/>
      <c r="M26" s="202"/>
      <c r="N26" s="202"/>
      <c r="O26" s="203"/>
    </row>
    <row r="27" spans="1:15" ht="9" customHeight="1" x14ac:dyDescent="0.2">
      <c r="A27" s="193" t="s">
        <v>78</v>
      </c>
      <c r="B27" s="193" t="s">
        <v>71</v>
      </c>
      <c r="C27" s="228" t="s">
        <v>22</v>
      </c>
      <c r="D27" s="229"/>
      <c r="E27" s="229"/>
      <c r="F27" s="229"/>
      <c r="G27" s="230"/>
      <c r="H27" s="221" t="s">
        <v>23</v>
      </c>
      <c r="I27" s="231" t="s">
        <v>24</v>
      </c>
      <c r="J27" s="231"/>
      <c r="K27" s="231"/>
      <c r="L27" s="231"/>
      <c r="M27" s="231"/>
      <c r="N27" s="231"/>
      <c r="O27" s="231"/>
    </row>
    <row r="28" spans="1:15" ht="20.25" customHeight="1" x14ac:dyDescent="0.2">
      <c r="A28" s="212"/>
      <c r="B28" s="212"/>
      <c r="C28" s="166" t="s">
        <v>213</v>
      </c>
      <c r="D28" s="193" t="s">
        <v>221</v>
      </c>
      <c r="E28" s="193" t="s">
        <v>222</v>
      </c>
      <c r="F28" s="193" t="s">
        <v>223</v>
      </c>
      <c r="G28" s="195" t="s">
        <v>25</v>
      </c>
      <c r="H28" s="212"/>
      <c r="I28" s="209" t="s">
        <v>221</v>
      </c>
      <c r="J28" s="209"/>
      <c r="K28" s="209" t="s">
        <v>222</v>
      </c>
      <c r="L28" s="209"/>
      <c r="M28" s="209" t="s">
        <v>223</v>
      </c>
      <c r="N28" s="209"/>
      <c r="O28" s="234" t="s">
        <v>25</v>
      </c>
    </row>
    <row r="29" spans="1:15" ht="20.25" customHeight="1" x14ac:dyDescent="0.2">
      <c r="A29" s="194"/>
      <c r="B29" s="194"/>
      <c r="C29" s="166"/>
      <c r="D29" s="194"/>
      <c r="E29" s="194"/>
      <c r="F29" s="194"/>
      <c r="G29" s="196"/>
      <c r="H29" s="194"/>
      <c r="I29" s="169" t="s">
        <v>215</v>
      </c>
      <c r="J29" s="169" t="s">
        <v>216</v>
      </c>
      <c r="K29" s="169" t="s">
        <v>215</v>
      </c>
      <c r="L29" s="169" t="s">
        <v>216</v>
      </c>
      <c r="M29" s="169" t="s">
        <v>215</v>
      </c>
      <c r="N29" s="169" t="s">
        <v>216</v>
      </c>
      <c r="O29" s="196"/>
    </row>
    <row r="30" spans="1:15" ht="18.75" customHeight="1" x14ac:dyDescent="0.2">
      <c r="A30" s="14" t="s">
        <v>202</v>
      </c>
      <c r="B30" s="14" t="s">
        <v>153</v>
      </c>
      <c r="C30" s="36"/>
      <c r="D30" s="126">
        <v>58</v>
      </c>
      <c r="E30" s="140">
        <v>96</v>
      </c>
      <c r="F30" s="122">
        <v>42</v>
      </c>
      <c r="G30" s="23">
        <f>SUM(C30:F30)</f>
        <v>196</v>
      </c>
      <c r="H30" s="15" t="s">
        <v>13</v>
      </c>
      <c r="I30" s="178">
        <v>1121</v>
      </c>
      <c r="J30" s="179">
        <v>1046</v>
      </c>
      <c r="K30" s="180">
        <v>1918</v>
      </c>
      <c r="L30" s="181">
        <v>1136</v>
      </c>
      <c r="M30" s="182">
        <v>274</v>
      </c>
      <c r="N30" s="182">
        <v>145</v>
      </c>
      <c r="O30" s="23">
        <f>SUM(I30:N30)</f>
        <v>5640</v>
      </c>
    </row>
    <row r="31" spans="1:15" ht="21" customHeight="1" x14ac:dyDescent="0.2">
      <c r="A31" s="14" t="s">
        <v>152</v>
      </c>
      <c r="B31" s="14" t="s">
        <v>154</v>
      </c>
      <c r="C31" s="13"/>
      <c r="D31" s="137">
        <v>12</v>
      </c>
      <c r="E31" s="147">
        <v>23</v>
      </c>
      <c r="F31" s="118">
        <v>14</v>
      </c>
      <c r="G31" s="40">
        <f>SUM(C31:F31)</f>
        <v>49</v>
      </c>
      <c r="H31" s="15" t="s">
        <v>14</v>
      </c>
      <c r="I31" s="178">
        <v>197</v>
      </c>
      <c r="J31" s="179">
        <v>70</v>
      </c>
      <c r="K31" s="180">
        <v>143</v>
      </c>
      <c r="L31" s="181">
        <v>51</v>
      </c>
      <c r="M31" s="182">
        <v>49</v>
      </c>
      <c r="N31" s="183">
        <v>10</v>
      </c>
      <c r="O31" s="23">
        <f t="shared" ref="O31:O34" si="4">SUM(I31:N31)</f>
        <v>520</v>
      </c>
    </row>
    <row r="32" spans="1:15" ht="21.75" customHeight="1" x14ac:dyDescent="0.2">
      <c r="A32" s="14" t="s">
        <v>149</v>
      </c>
      <c r="B32" s="14" t="s">
        <v>155</v>
      </c>
      <c r="C32" s="36"/>
      <c r="D32" s="104">
        <v>0</v>
      </c>
      <c r="E32" s="140">
        <v>3</v>
      </c>
      <c r="F32" s="122">
        <v>1</v>
      </c>
      <c r="G32" s="40">
        <f>SUM(C32:F32)</f>
        <v>4</v>
      </c>
      <c r="H32" s="15" t="s">
        <v>17</v>
      </c>
      <c r="I32" s="104">
        <v>0</v>
      </c>
      <c r="J32" s="104">
        <v>0</v>
      </c>
      <c r="K32" s="180">
        <v>298</v>
      </c>
      <c r="L32" s="180">
        <v>96</v>
      </c>
      <c r="M32" s="182">
        <v>1</v>
      </c>
      <c r="N32" s="183">
        <v>2</v>
      </c>
      <c r="O32" s="23">
        <f t="shared" si="4"/>
        <v>397</v>
      </c>
    </row>
    <row r="33" spans="1:15" ht="14.25" customHeight="1" x14ac:dyDescent="0.2">
      <c r="A33" s="14" t="s">
        <v>170</v>
      </c>
      <c r="B33" s="14" t="s">
        <v>13</v>
      </c>
      <c r="C33" s="36"/>
      <c r="D33" s="159">
        <v>10</v>
      </c>
      <c r="E33" s="140">
        <v>1779</v>
      </c>
      <c r="F33" s="122">
        <v>43</v>
      </c>
      <c r="G33" s="40">
        <f>SUM(C33:F33)</f>
        <v>1832</v>
      </c>
      <c r="H33" s="15" t="s">
        <v>17</v>
      </c>
      <c r="I33" s="178">
        <v>10575</v>
      </c>
      <c r="J33" s="179">
        <v>7049</v>
      </c>
      <c r="K33" s="180">
        <v>10674</v>
      </c>
      <c r="L33" s="181">
        <v>7116</v>
      </c>
      <c r="M33" s="182">
        <v>28</v>
      </c>
      <c r="N33" s="183">
        <v>18</v>
      </c>
      <c r="O33" s="23">
        <f t="shared" si="4"/>
        <v>35460</v>
      </c>
    </row>
    <row r="34" spans="1:15" x14ac:dyDescent="0.2">
      <c r="A34" s="14" t="s">
        <v>171</v>
      </c>
      <c r="B34" s="14" t="s">
        <v>13</v>
      </c>
      <c r="C34" s="36"/>
      <c r="D34" s="126">
        <v>10</v>
      </c>
      <c r="E34" s="112">
        <v>1</v>
      </c>
      <c r="F34" s="122">
        <v>9</v>
      </c>
      <c r="G34" s="40">
        <f>SUM(C34:F34)</f>
        <v>20</v>
      </c>
      <c r="H34" s="15" t="s">
        <v>17</v>
      </c>
      <c r="I34" s="179">
        <v>136</v>
      </c>
      <c r="J34" s="179">
        <v>11</v>
      </c>
      <c r="K34" s="180">
        <v>52</v>
      </c>
      <c r="L34" s="180">
        <v>11</v>
      </c>
      <c r="M34" s="182">
        <v>36</v>
      </c>
      <c r="N34" s="183">
        <v>20</v>
      </c>
      <c r="O34" s="23">
        <f t="shared" si="4"/>
        <v>266</v>
      </c>
    </row>
    <row r="35" spans="1:15" x14ac:dyDescent="0.2">
      <c r="A35" s="200" t="s">
        <v>209</v>
      </c>
      <c r="B35" s="201"/>
      <c r="C35" s="201"/>
      <c r="D35" s="201"/>
      <c r="E35" s="201"/>
      <c r="F35" s="201"/>
      <c r="G35" s="201"/>
      <c r="H35" s="201"/>
      <c r="I35" s="202"/>
      <c r="J35" s="202"/>
      <c r="K35" s="202"/>
      <c r="L35" s="202"/>
      <c r="M35" s="202"/>
      <c r="N35" s="202"/>
      <c r="O35" s="203"/>
    </row>
    <row r="36" spans="1:15" ht="12.75" customHeight="1" x14ac:dyDescent="0.2">
      <c r="A36" s="238" t="s">
        <v>78</v>
      </c>
      <c r="B36" s="193" t="s">
        <v>71</v>
      </c>
      <c r="C36" s="228" t="s">
        <v>22</v>
      </c>
      <c r="D36" s="229"/>
      <c r="E36" s="229"/>
      <c r="F36" s="229"/>
      <c r="G36" s="230"/>
      <c r="H36" s="221" t="s">
        <v>23</v>
      </c>
      <c r="I36" s="231" t="s">
        <v>24</v>
      </c>
      <c r="J36" s="231"/>
      <c r="K36" s="231"/>
      <c r="L36" s="231"/>
      <c r="M36" s="231"/>
      <c r="N36" s="231"/>
      <c r="O36" s="231"/>
    </row>
    <row r="37" spans="1:15" ht="27" customHeight="1" x14ac:dyDescent="0.2">
      <c r="A37" s="239"/>
      <c r="B37" s="212"/>
      <c r="C37" s="166" t="s">
        <v>213</v>
      </c>
      <c r="D37" s="193" t="s">
        <v>221</v>
      </c>
      <c r="E37" s="193" t="s">
        <v>222</v>
      </c>
      <c r="F37" s="193" t="s">
        <v>223</v>
      </c>
      <c r="G37" s="195" t="s">
        <v>25</v>
      </c>
      <c r="H37" s="222"/>
      <c r="I37" s="209" t="s">
        <v>221</v>
      </c>
      <c r="J37" s="209"/>
      <c r="K37" s="209" t="s">
        <v>222</v>
      </c>
      <c r="L37" s="209"/>
      <c r="M37" s="209" t="s">
        <v>223</v>
      </c>
      <c r="N37" s="209"/>
      <c r="O37" s="236" t="s">
        <v>25</v>
      </c>
    </row>
    <row r="38" spans="1:15" ht="18" x14ac:dyDescent="0.2">
      <c r="A38" s="240"/>
      <c r="B38" s="167"/>
      <c r="C38" s="168"/>
      <c r="D38" s="194"/>
      <c r="E38" s="194"/>
      <c r="F38" s="194"/>
      <c r="G38" s="235"/>
      <c r="H38" s="223"/>
      <c r="I38" s="169" t="s">
        <v>215</v>
      </c>
      <c r="J38" s="169" t="s">
        <v>216</v>
      </c>
      <c r="K38" s="169" t="s">
        <v>215</v>
      </c>
      <c r="L38" s="169" t="s">
        <v>216</v>
      </c>
      <c r="M38" s="169" t="s">
        <v>215</v>
      </c>
      <c r="N38" s="169" t="s">
        <v>216</v>
      </c>
      <c r="O38" s="237"/>
    </row>
    <row r="39" spans="1:15" x14ac:dyDescent="0.15">
      <c r="A39" s="38" t="s">
        <v>206</v>
      </c>
      <c r="B39" s="14" t="s">
        <v>12</v>
      </c>
      <c r="C39" s="51"/>
      <c r="D39" s="153">
        <v>23</v>
      </c>
      <c r="E39" s="147">
        <v>54</v>
      </c>
      <c r="F39" s="124">
        <v>44</v>
      </c>
      <c r="G39" s="41">
        <f>SUM(C39:F39)</f>
        <v>121</v>
      </c>
      <c r="H39" s="15" t="s">
        <v>14</v>
      </c>
      <c r="I39" s="106">
        <v>157</v>
      </c>
      <c r="J39" s="107">
        <v>320</v>
      </c>
      <c r="K39" s="113">
        <v>133</v>
      </c>
      <c r="L39" s="114">
        <v>382</v>
      </c>
      <c r="M39" s="123">
        <v>240</v>
      </c>
      <c r="N39" s="123">
        <v>846</v>
      </c>
      <c r="O39" s="59">
        <f>SUM(I39:N39)</f>
        <v>2078</v>
      </c>
    </row>
    <row r="40" spans="1:15" x14ac:dyDescent="0.15">
      <c r="A40" s="38" t="s">
        <v>53</v>
      </c>
      <c r="B40" s="14" t="s">
        <v>12</v>
      </c>
      <c r="C40" s="52"/>
      <c r="D40" s="154">
        <v>7</v>
      </c>
      <c r="E40" s="147">
        <v>12</v>
      </c>
      <c r="F40" s="124">
        <v>7</v>
      </c>
      <c r="G40" s="43">
        <f t="shared" ref="G40:G42" si="5">SUM(C40:F40)</f>
        <v>26</v>
      </c>
      <c r="H40" s="15" t="s">
        <v>14</v>
      </c>
      <c r="I40" s="100">
        <v>69</v>
      </c>
      <c r="J40" s="108">
        <v>241</v>
      </c>
      <c r="K40" s="115">
        <v>32</v>
      </c>
      <c r="L40" s="116">
        <v>228</v>
      </c>
      <c r="M40" s="124">
        <v>102</v>
      </c>
      <c r="N40" s="124">
        <v>209</v>
      </c>
      <c r="O40" s="59">
        <f t="shared" ref="O40:O42" si="6">SUM(I40:N40)</f>
        <v>881</v>
      </c>
    </row>
    <row r="41" spans="1:15" x14ac:dyDescent="0.15">
      <c r="A41" s="38" t="s">
        <v>207</v>
      </c>
      <c r="B41" s="14" t="s">
        <v>12</v>
      </c>
      <c r="C41" s="51"/>
      <c r="D41" s="155">
        <v>0</v>
      </c>
      <c r="E41" s="147">
        <v>0</v>
      </c>
      <c r="F41" s="124">
        <v>0</v>
      </c>
      <c r="G41" s="41">
        <f t="shared" si="5"/>
        <v>0</v>
      </c>
      <c r="H41" s="60" t="s">
        <v>14</v>
      </c>
      <c r="I41" s="104">
        <v>0</v>
      </c>
      <c r="J41" s="104">
        <v>0</v>
      </c>
      <c r="K41" s="112">
        <v>0</v>
      </c>
      <c r="L41" s="112">
        <v>0</v>
      </c>
      <c r="M41" s="124">
        <v>0</v>
      </c>
      <c r="N41" s="124">
        <v>0</v>
      </c>
      <c r="O41" s="59">
        <f t="shared" si="6"/>
        <v>0</v>
      </c>
    </row>
    <row r="42" spans="1:15" x14ac:dyDescent="0.15">
      <c r="A42" s="38" t="s">
        <v>208</v>
      </c>
      <c r="B42" s="14" t="s">
        <v>12</v>
      </c>
      <c r="C42" s="52"/>
      <c r="D42" s="84">
        <v>0</v>
      </c>
      <c r="E42" s="147">
        <v>0</v>
      </c>
      <c r="F42" s="124">
        <v>2</v>
      </c>
      <c r="G42" s="42">
        <f t="shared" si="5"/>
        <v>2</v>
      </c>
      <c r="H42" s="60" t="s">
        <v>14</v>
      </c>
      <c r="I42" s="104">
        <v>0</v>
      </c>
      <c r="J42" s="104">
        <v>0</v>
      </c>
      <c r="K42" s="112">
        <v>0</v>
      </c>
      <c r="L42" s="112">
        <v>0</v>
      </c>
      <c r="M42" s="124">
        <v>6</v>
      </c>
      <c r="N42" s="124">
        <v>8</v>
      </c>
      <c r="O42" s="59">
        <f t="shared" si="6"/>
        <v>14</v>
      </c>
    </row>
    <row r="43" spans="1:15" x14ac:dyDescent="0.2">
      <c r="F43" s="5"/>
      <c r="L43" s="112"/>
      <c r="N43" s="5"/>
    </row>
    <row r="46" spans="1:15" x14ac:dyDescent="0.2">
      <c r="I46" s="176" t="s">
        <v>226</v>
      </c>
    </row>
  </sheetData>
  <mergeCells count="56">
    <mergeCell ref="A35:O35"/>
    <mergeCell ref="B36:B37"/>
    <mergeCell ref="C36:G36"/>
    <mergeCell ref="D37:D38"/>
    <mergeCell ref="E37:E38"/>
    <mergeCell ref="F37:F38"/>
    <mergeCell ref="G37:G38"/>
    <mergeCell ref="H36:H38"/>
    <mergeCell ref="I36:O36"/>
    <mergeCell ref="I37:J37"/>
    <mergeCell ref="K37:L37"/>
    <mergeCell ref="M37:N37"/>
    <mergeCell ref="O37:O38"/>
    <mergeCell ref="A36:A38"/>
    <mergeCell ref="A26:O26"/>
    <mergeCell ref="C27:G27"/>
    <mergeCell ref="A27:A29"/>
    <mergeCell ref="B27:B29"/>
    <mergeCell ref="D28:D29"/>
    <mergeCell ref="E28:E29"/>
    <mergeCell ref="F28:F29"/>
    <mergeCell ref="G28:G29"/>
    <mergeCell ref="H27:H29"/>
    <mergeCell ref="I27:O27"/>
    <mergeCell ref="I28:J28"/>
    <mergeCell ref="K28:L28"/>
    <mergeCell ref="M28:N28"/>
    <mergeCell ref="O28:O29"/>
    <mergeCell ref="A1:O1"/>
    <mergeCell ref="C2:G2"/>
    <mergeCell ref="I2:O2"/>
    <mergeCell ref="A2:A4"/>
    <mergeCell ref="B2:B4"/>
    <mergeCell ref="D3:D4"/>
    <mergeCell ref="E3:E4"/>
    <mergeCell ref="F3:F4"/>
    <mergeCell ref="G3:G4"/>
    <mergeCell ref="H2:H4"/>
    <mergeCell ref="I3:J3"/>
    <mergeCell ref="K3:L3"/>
    <mergeCell ref="M3:N3"/>
    <mergeCell ref="O3:O4"/>
    <mergeCell ref="A19:O19"/>
    <mergeCell ref="H20:H22"/>
    <mergeCell ref="I21:J21"/>
    <mergeCell ref="K21:L21"/>
    <mergeCell ref="M21:N21"/>
    <mergeCell ref="O21:O22"/>
    <mergeCell ref="B20:B22"/>
    <mergeCell ref="D21:D22"/>
    <mergeCell ref="E21:E22"/>
    <mergeCell ref="F21:F22"/>
    <mergeCell ref="G21:G22"/>
    <mergeCell ref="C20:G20"/>
    <mergeCell ref="I20:O20"/>
    <mergeCell ref="A20:A22"/>
  </mergeCells>
  <printOptions horizontalCentered="1"/>
  <pageMargins left="0.70866141732283472" right="0.70866141732283472" top="0.74803149606299213" bottom="0.74803149606299213" header="0.31496062992125984" footer="0.31496062992125984"/>
  <pageSetup scale="9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view="pageBreakPreview" zoomScaleNormal="120" zoomScaleSheetLayoutView="100" workbookViewId="0">
      <selection activeCell="M18" sqref="M18"/>
    </sheetView>
  </sheetViews>
  <sheetFormatPr baseColWidth="10" defaultColWidth="9.33203125" defaultRowHeight="12.75" x14ac:dyDescent="0.2"/>
  <cols>
    <col min="1" max="1" width="34.6640625" customWidth="1"/>
    <col min="2" max="2" width="13.83203125" customWidth="1"/>
    <col min="3" max="5" width="6.6640625" customWidth="1"/>
    <col min="6" max="6" width="7.83203125" customWidth="1"/>
    <col min="7" max="7" width="10.33203125" style="1" customWidth="1"/>
    <col min="8" max="8" width="5.83203125" style="1" customWidth="1"/>
    <col min="9" max="11" width="5.83203125" customWidth="1"/>
    <col min="12" max="12" width="6" customWidth="1"/>
    <col min="13" max="13" width="5.83203125" customWidth="1"/>
    <col min="14" max="14" width="8.33203125" customWidth="1"/>
  </cols>
  <sheetData>
    <row r="1" spans="1:14" ht="12" customHeight="1" x14ac:dyDescent="0.2">
      <c r="A1" s="213" t="s">
        <v>2</v>
      </c>
      <c r="B1" s="214"/>
      <c r="C1" s="214"/>
      <c r="D1" s="214"/>
      <c r="E1" s="214"/>
      <c r="F1" s="214"/>
      <c r="G1" s="214"/>
      <c r="H1" s="215"/>
      <c r="I1" s="215"/>
      <c r="J1" s="215"/>
      <c r="K1" s="215"/>
      <c r="L1" s="215"/>
      <c r="M1" s="215"/>
      <c r="N1" s="216"/>
    </row>
    <row r="2" spans="1:14" ht="9" customHeight="1" x14ac:dyDescent="0.2">
      <c r="A2" s="193" t="s">
        <v>78</v>
      </c>
      <c r="B2" s="193" t="s">
        <v>71</v>
      </c>
      <c r="C2" s="204" t="s">
        <v>22</v>
      </c>
      <c r="D2" s="205"/>
      <c r="E2" s="205"/>
      <c r="F2" s="206"/>
      <c r="G2" s="221" t="s">
        <v>23</v>
      </c>
      <c r="H2" s="209" t="s">
        <v>24</v>
      </c>
      <c r="I2" s="209"/>
      <c r="J2" s="209"/>
      <c r="K2" s="209"/>
      <c r="L2" s="209"/>
      <c r="M2" s="209"/>
      <c r="N2" s="209"/>
    </row>
    <row r="3" spans="1:14" ht="18" customHeight="1" x14ac:dyDescent="0.2">
      <c r="A3" s="212"/>
      <c r="B3" s="212"/>
      <c r="C3" s="193" t="s">
        <v>221</v>
      </c>
      <c r="D3" s="193" t="s">
        <v>222</v>
      </c>
      <c r="E3" s="193" t="s">
        <v>223</v>
      </c>
      <c r="F3" s="195" t="s">
        <v>25</v>
      </c>
      <c r="G3" s="222"/>
      <c r="H3" s="209" t="s">
        <v>221</v>
      </c>
      <c r="I3" s="209"/>
      <c r="J3" s="209" t="s">
        <v>222</v>
      </c>
      <c r="K3" s="209"/>
      <c r="L3" s="209" t="s">
        <v>223</v>
      </c>
      <c r="M3" s="209"/>
      <c r="N3" s="243" t="s">
        <v>25</v>
      </c>
    </row>
    <row r="4" spans="1:14" ht="18" customHeight="1" x14ac:dyDescent="0.2">
      <c r="A4" s="194"/>
      <c r="B4" s="194"/>
      <c r="C4" s="194"/>
      <c r="D4" s="194"/>
      <c r="E4" s="194"/>
      <c r="F4" s="196"/>
      <c r="G4" s="223"/>
      <c r="H4" s="245" t="s">
        <v>56</v>
      </c>
      <c r="I4" s="246"/>
      <c r="J4" s="245" t="s">
        <v>56</v>
      </c>
      <c r="K4" s="246"/>
      <c r="L4" s="245" t="s">
        <v>56</v>
      </c>
      <c r="M4" s="246"/>
      <c r="N4" s="244"/>
    </row>
    <row r="5" spans="1:14" ht="12" customHeight="1" x14ac:dyDescent="0.15">
      <c r="A5" s="16" t="s">
        <v>200</v>
      </c>
      <c r="B5" s="17" t="s">
        <v>108</v>
      </c>
      <c r="C5" s="185">
        <v>0</v>
      </c>
      <c r="D5" s="186">
        <v>0</v>
      </c>
      <c r="E5" s="187">
        <v>226.2</v>
      </c>
      <c r="F5" s="191">
        <f>SUM(C5:E5)</f>
        <v>226.2</v>
      </c>
      <c r="G5" s="15" t="s">
        <v>109</v>
      </c>
      <c r="H5" s="248">
        <v>0</v>
      </c>
      <c r="I5" s="249"/>
      <c r="J5" s="250">
        <v>0</v>
      </c>
      <c r="K5" s="251"/>
      <c r="L5" s="252">
        <v>20</v>
      </c>
      <c r="M5" s="253"/>
      <c r="N5" s="48">
        <f>SUM(I5:M5)</f>
        <v>20</v>
      </c>
    </row>
    <row r="6" spans="1:14" ht="12" customHeight="1" x14ac:dyDescent="0.15">
      <c r="A6" s="16" t="s">
        <v>199</v>
      </c>
      <c r="B6" s="17" t="s">
        <v>108</v>
      </c>
      <c r="C6" s="188">
        <v>0</v>
      </c>
      <c r="D6" s="189">
        <v>0</v>
      </c>
      <c r="E6" s="184">
        <v>507.35</v>
      </c>
      <c r="F6" s="191">
        <f>SUM(C6:E6)</f>
        <v>507.35</v>
      </c>
      <c r="G6" s="15" t="s">
        <v>109</v>
      </c>
      <c r="H6" s="248">
        <v>0</v>
      </c>
      <c r="I6" s="249">
        <v>0</v>
      </c>
      <c r="J6" s="250">
        <v>0</v>
      </c>
      <c r="K6" s="251">
        <v>0</v>
      </c>
      <c r="L6" s="252">
        <v>63</v>
      </c>
      <c r="M6" s="253"/>
      <c r="N6" s="48">
        <f>SUM(I6:M6)</f>
        <v>63</v>
      </c>
    </row>
    <row r="7" spans="1:14" ht="9.6" customHeight="1" x14ac:dyDescent="0.15">
      <c r="A7" s="18" t="s">
        <v>110</v>
      </c>
      <c r="B7" s="19" t="s">
        <v>12</v>
      </c>
      <c r="C7" s="188">
        <f>26+7</f>
        <v>33</v>
      </c>
      <c r="D7" s="190">
        <f>45+10+5</f>
        <v>60</v>
      </c>
      <c r="E7" s="149">
        <v>58</v>
      </c>
      <c r="F7" s="131">
        <f>SUM(C7:E7)</f>
        <v>151</v>
      </c>
      <c r="G7" s="20" t="s">
        <v>13</v>
      </c>
      <c r="H7" s="248">
        <v>33</v>
      </c>
      <c r="I7" s="249">
        <v>0</v>
      </c>
      <c r="J7" s="250">
        <v>60</v>
      </c>
      <c r="K7" s="251">
        <v>0</v>
      </c>
      <c r="L7" s="252">
        <v>58</v>
      </c>
      <c r="M7" s="253">
        <v>0</v>
      </c>
      <c r="N7" s="49">
        <f>SUM(I7:M7)</f>
        <v>118</v>
      </c>
    </row>
    <row r="8" spans="1:14" ht="12" customHeight="1" x14ac:dyDescent="0.2">
      <c r="A8" s="242" t="s">
        <v>111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3"/>
    </row>
    <row r="9" spans="1:14" ht="9" customHeight="1" x14ac:dyDescent="0.2">
      <c r="A9" s="209" t="s">
        <v>78</v>
      </c>
      <c r="B9" s="209" t="s">
        <v>71</v>
      </c>
      <c r="C9" s="209" t="s">
        <v>22</v>
      </c>
      <c r="D9" s="209"/>
      <c r="E9" s="209"/>
      <c r="F9" s="209"/>
      <c r="G9" s="209" t="s">
        <v>23</v>
      </c>
      <c r="H9" s="209" t="s">
        <v>24</v>
      </c>
      <c r="I9" s="209"/>
      <c r="J9" s="209"/>
      <c r="K9" s="209"/>
      <c r="L9" s="209"/>
      <c r="M9" s="209"/>
      <c r="N9" s="209"/>
    </row>
    <row r="10" spans="1:14" ht="18" customHeight="1" x14ac:dyDescent="0.2">
      <c r="A10" s="209"/>
      <c r="B10" s="209"/>
      <c r="C10" s="193" t="s">
        <v>221</v>
      </c>
      <c r="D10" s="193" t="s">
        <v>222</v>
      </c>
      <c r="E10" s="193" t="s">
        <v>223</v>
      </c>
      <c r="F10" s="241" t="s">
        <v>25</v>
      </c>
      <c r="G10" s="209"/>
      <c r="H10" s="209" t="s">
        <v>221</v>
      </c>
      <c r="I10" s="209"/>
      <c r="J10" s="209" t="s">
        <v>222</v>
      </c>
      <c r="K10" s="209"/>
      <c r="L10" s="209" t="s">
        <v>223</v>
      </c>
      <c r="M10" s="209"/>
      <c r="N10" s="210" t="s">
        <v>25</v>
      </c>
    </row>
    <row r="11" spans="1:14" ht="18" customHeight="1" x14ac:dyDescent="0.2">
      <c r="A11" s="209"/>
      <c r="B11" s="209"/>
      <c r="C11" s="194"/>
      <c r="D11" s="194"/>
      <c r="E11" s="194"/>
      <c r="F11" s="241"/>
      <c r="G11" s="209"/>
      <c r="H11" s="170" t="s">
        <v>215</v>
      </c>
      <c r="I11" s="170" t="s">
        <v>216</v>
      </c>
      <c r="J11" s="170" t="s">
        <v>215</v>
      </c>
      <c r="K11" s="170" t="s">
        <v>216</v>
      </c>
      <c r="L11" s="170" t="s">
        <v>215</v>
      </c>
      <c r="M11" s="170" t="s">
        <v>216</v>
      </c>
      <c r="N11" s="211"/>
    </row>
    <row r="12" spans="1:14" ht="9" customHeight="1" x14ac:dyDescent="0.2">
      <c r="A12" s="31" t="s">
        <v>150</v>
      </c>
      <c r="B12" s="174" t="s">
        <v>12</v>
      </c>
      <c r="C12" s="101">
        <v>76</v>
      </c>
      <c r="D12" s="127">
        <v>62</v>
      </c>
      <c r="E12" s="120">
        <v>66</v>
      </c>
      <c r="F12" s="47">
        <f>SUM(C12:E12)</f>
        <v>204</v>
      </c>
      <c r="G12" s="35" t="s">
        <v>18</v>
      </c>
      <c r="H12" s="129">
        <v>76</v>
      </c>
      <c r="I12" s="103">
        <v>0</v>
      </c>
      <c r="J12" s="110">
        <v>62</v>
      </c>
      <c r="K12" s="127">
        <v>0</v>
      </c>
      <c r="L12" s="128">
        <v>66</v>
      </c>
      <c r="M12" s="120">
        <v>0</v>
      </c>
      <c r="N12" s="46">
        <f>SUM(I12:M12)</f>
        <v>128</v>
      </c>
    </row>
    <row r="13" spans="1:14" ht="9" customHeight="1" x14ac:dyDescent="0.2">
      <c r="A13" s="31" t="s">
        <v>181</v>
      </c>
      <c r="B13" s="174" t="s">
        <v>12</v>
      </c>
      <c r="C13" s="101">
        <v>21</v>
      </c>
      <c r="D13" s="127">
        <v>13</v>
      </c>
      <c r="E13" s="120">
        <v>37</v>
      </c>
      <c r="F13" s="47">
        <f>SUM(C13:E13)</f>
        <v>71</v>
      </c>
      <c r="G13" s="35" t="s">
        <v>18</v>
      </c>
      <c r="H13" s="102">
        <v>20</v>
      </c>
      <c r="I13" s="129">
        <v>1</v>
      </c>
      <c r="J13" s="110">
        <v>13</v>
      </c>
      <c r="K13" s="110">
        <v>0</v>
      </c>
      <c r="L13" s="120">
        <v>36</v>
      </c>
      <c r="M13" s="120">
        <v>1</v>
      </c>
      <c r="N13" s="46">
        <f>SUM(I13:M13)</f>
        <v>51</v>
      </c>
    </row>
    <row r="14" spans="1:14" ht="9.6" customHeight="1" x14ac:dyDescent="0.2">
      <c r="A14" s="31" t="s">
        <v>53</v>
      </c>
      <c r="B14" s="35" t="s">
        <v>107</v>
      </c>
      <c r="C14" s="101">
        <v>9</v>
      </c>
      <c r="D14" s="127">
        <v>3</v>
      </c>
      <c r="E14" s="120">
        <v>5</v>
      </c>
      <c r="F14" s="47">
        <f>SUM(C14:E14)</f>
        <v>17</v>
      </c>
      <c r="G14" s="35" t="s">
        <v>18</v>
      </c>
      <c r="H14" s="102">
        <v>41</v>
      </c>
      <c r="I14" s="129">
        <v>14</v>
      </c>
      <c r="J14" s="110">
        <v>29</v>
      </c>
      <c r="K14" s="110">
        <v>17</v>
      </c>
      <c r="L14" s="128">
        <v>56</v>
      </c>
      <c r="M14" s="120">
        <v>8</v>
      </c>
      <c r="N14" s="46">
        <f>SUM(I14:M14)</f>
        <v>124</v>
      </c>
    </row>
    <row r="15" spans="1:14" ht="9.6" customHeight="1" x14ac:dyDescent="0.2">
      <c r="A15" s="31" t="s">
        <v>210</v>
      </c>
      <c r="B15" s="174" t="s">
        <v>12</v>
      </c>
      <c r="C15" s="101">
        <v>14</v>
      </c>
      <c r="D15" s="127">
        <v>17</v>
      </c>
      <c r="E15" s="120">
        <v>36</v>
      </c>
      <c r="F15" s="47">
        <f t="shared" ref="F15:F19" si="0">SUM(C15:E15)</f>
        <v>67</v>
      </c>
      <c r="G15" s="35" t="s">
        <v>18</v>
      </c>
      <c r="H15" s="102">
        <v>14</v>
      </c>
      <c r="I15" s="103">
        <v>0</v>
      </c>
      <c r="J15" s="110">
        <v>13</v>
      </c>
      <c r="K15" s="110">
        <v>4</v>
      </c>
      <c r="L15" s="128">
        <v>33</v>
      </c>
      <c r="M15" s="120">
        <v>3</v>
      </c>
      <c r="N15" s="46">
        <f t="shared" ref="N15:N19" si="1">SUM(I15:M15)</f>
        <v>53</v>
      </c>
    </row>
    <row r="16" spans="1:14" ht="21" customHeight="1" x14ac:dyDescent="0.2">
      <c r="A16" s="31" t="s">
        <v>180</v>
      </c>
      <c r="B16" s="174" t="s">
        <v>12</v>
      </c>
      <c r="C16" s="101">
        <v>0</v>
      </c>
      <c r="D16" s="175">
        <v>6</v>
      </c>
      <c r="E16" s="192">
        <v>24</v>
      </c>
      <c r="F16" s="47">
        <f t="shared" si="0"/>
        <v>30</v>
      </c>
      <c r="G16" s="35" t="s">
        <v>18</v>
      </c>
      <c r="H16" s="102">
        <v>0</v>
      </c>
      <c r="I16" s="101">
        <v>0</v>
      </c>
      <c r="J16" s="111">
        <v>6</v>
      </c>
      <c r="K16" s="110">
        <v>0</v>
      </c>
      <c r="L16" s="128">
        <v>23</v>
      </c>
      <c r="M16" s="120">
        <v>1</v>
      </c>
      <c r="N16" s="46">
        <f t="shared" si="1"/>
        <v>30</v>
      </c>
    </row>
    <row r="17" spans="1:16" ht="9.6" customHeight="1" x14ac:dyDescent="0.2">
      <c r="A17" s="31" t="s">
        <v>190</v>
      </c>
      <c r="B17" s="174" t="s">
        <v>12</v>
      </c>
      <c r="C17" s="101">
        <v>3</v>
      </c>
      <c r="D17" s="127">
        <v>2</v>
      </c>
      <c r="E17" s="120">
        <v>4</v>
      </c>
      <c r="F17" s="47">
        <f t="shared" si="0"/>
        <v>9</v>
      </c>
      <c r="G17" s="35" t="s">
        <v>18</v>
      </c>
      <c r="H17" s="101">
        <v>3</v>
      </c>
      <c r="I17" s="101">
        <v>2</v>
      </c>
      <c r="J17" s="110">
        <v>0</v>
      </c>
      <c r="K17" s="110">
        <v>2</v>
      </c>
      <c r="L17" s="128">
        <v>3</v>
      </c>
      <c r="M17" s="120">
        <v>1</v>
      </c>
      <c r="N17" s="46">
        <f t="shared" si="1"/>
        <v>8</v>
      </c>
    </row>
    <row r="18" spans="1:16" ht="18" customHeight="1" x14ac:dyDescent="0.2">
      <c r="A18" s="31" t="s">
        <v>191</v>
      </c>
      <c r="B18" s="174" t="s">
        <v>12</v>
      </c>
      <c r="C18" s="101">
        <v>0</v>
      </c>
      <c r="D18" s="127">
        <v>0</v>
      </c>
      <c r="E18" s="120">
        <v>0</v>
      </c>
      <c r="F18" s="47">
        <f t="shared" si="0"/>
        <v>0</v>
      </c>
      <c r="G18" s="35" t="s">
        <v>18</v>
      </c>
      <c r="H18" s="101">
        <v>0</v>
      </c>
      <c r="I18" s="101">
        <v>0</v>
      </c>
      <c r="J18" s="110">
        <v>0</v>
      </c>
      <c r="K18" s="110">
        <v>0</v>
      </c>
      <c r="L18" s="128">
        <v>0</v>
      </c>
      <c r="M18" s="120">
        <v>0</v>
      </c>
      <c r="N18" s="46">
        <f t="shared" si="1"/>
        <v>0</v>
      </c>
    </row>
    <row r="19" spans="1:16" ht="9.6" customHeight="1" x14ac:dyDescent="0.2">
      <c r="A19" s="31" t="s">
        <v>192</v>
      </c>
      <c r="B19" s="174" t="s">
        <v>12</v>
      </c>
      <c r="C19" s="101">
        <v>0</v>
      </c>
      <c r="D19" s="127">
        <v>0</v>
      </c>
      <c r="E19" s="120">
        <v>0</v>
      </c>
      <c r="F19" s="47">
        <f t="shared" si="0"/>
        <v>0</v>
      </c>
      <c r="G19" s="35" t="s">
        <v>18</v>
      </c>
      <c r="H19" s="101">
        <v>0</v>
      </c>
      <c r="I19" s="101">
        <v>0</v>
      </c>
      <c r="J19" s="110">
        <v>0</v>
      </c>
      <c r="K19" s="110">
        <v>0</v>
      </c>
      <c r="L19" s="128">
        <v>0</v>
      </c>
      <c r="M19" s="120">
        <v>0</v>
      </c>
      <c r="N19" s="46">
        <f t="shared" si="1"/>
        <v>0</v>
      </c>
    </row>
    <row r="20" spans="1:16" ht="12" customHeight="1" x14ac:dyDescent="0.2">
      <c r="A20" s="200" t="s">
        <v>112</v>
      </c>
      <c r="B20" s="201"/>
      <c r="C20" s="201"/>
      <c r="D20" s="201"/>
      <c r="E20" s="201"/>
      <c r="F20" s="201"/>
      <c r="G20" s="201"/>
      <c r="H20" s="202"/>
      <c r="I20" s="202"/>
      <c r="J20" s="202"/>
      <c r="K20" s="202"/>
      <c r="L20" s="202"/>
      <c r="M20" s="202"/>
      <c r="N20" s="203"/>
    </row>
    <row r="21" spans="1:16" ht="9" customHeight="1" x14ac:dyDescent="0.2">
      <c r="A21" s="193" t="s">
        <v>78</v>
      </c>
      <c r="B21" s="193" t="s">
        <v>71</v>
      </c>
      <c r="C21" s="204" t="s">
        <v>22</v>
      </c>
      <c r="D21" s="205"/>
      <c r="E21" s="205"/>
      <c r="F21" s="206"/>
      <c r="G21" s="197" t="s">
        <v>23</v>
      </c>
      <c r="H21" s="209" t="s">
        <v>24</v>
      </c>
      <c r="I21" s="209"/>
      <c r="J21" s="209"/>
      <c r="K21" s="209"/>
      <c r="L21" s="209"/>
      <c r="M21" s="209"/>
      <c r="N21" s="209"/>
    </row>
    <row r="22" spans="1:16" ht="18" customHeight="1" x14ac:dyDescent="0.2">
      <c r="A22" s="212"/>
      <c r="B22" s="212"/>
      <c r="C22" s="193" t="s">
        <v>221</v>
      </c>
      <c r="D22" s="193" t="s">
        <v>222</v>
      </c>
      <c r="E22" s="193" t="s">
        <v>223</v>
      </c>
      <c r="F22" s="195" t="s">
        <v>25</v>
      </c>
      <c r="G22" s="198"/>
      <c r="H22" s="209" t="s">
        <v>221</v>
      </c>
      <c r="I22" s="209"/>
      <c r="J22" s="209" t="s">
        <v>222</v>
      </c>
      <c r="K22" s="209"/>
      <c r="L22" s="209" t="s">
        <v>223</v>
      </c>
      <c r="M22" s="209"/>
      <c r="N22" s="210" t="s">
        <v>25</v>
      </c>
    </row>
    <row r="23" spans="1:16" ht="18" customHeight="1" x14ac:dyDescent="0.2">
      <c r="A23" s="194"/>
      <c r="B23" s="194"/>
      <c r="C23" s="194"/>
      <c r="D23" s="194"/>
      <c r="E23" s="194"/>
      <c r="F23" s="196"/>
      <c r="G23" s="199"/>
      <c r="H23" s="170" t="s">
        <v>215</v>
      </c>
      <c r="I23" s="170" t="s">
        <v>216</v>
      </c>
      <c r="J23" s="170" t="s">
        <v>215</v>
      </c>
      <c r="K23" s="170" t="s">
        <v>216</v>
      </c>
      <c r="L23" s="170" t="s">
        <v>215</v>
      </c>
      <c r="M23" s="170" t="s">
        <v>216</v>
      </c>
      <c r="N23" s="211"/>
    </row>
    <row r="24" spans="1:16" ht="9" customHeight="1" x14ac:dyDescent="0.2">
      <c r="A24" s="10" t="s">
        <v>113</v>
      </c>
      <c r="B24" s="11" t="s">
        <v>182</v>
      </c>
      <c r="C24" s="92">
        <v>37</v>
      </c>
      <c r="D24" s="109">
        <v>24</v>
      </c>
      <c r="E24" s="158">
        <v>31</v>
      </c>
      <c r="F24" s="23">
        <f t="shared" ref="F24:F45" si="2">SUM(C24:E24)</f>
        <v>92</v>
      </c>
      <c r="G24" s="15" t="s">
        <v>114</v>
      </c>
      <c r="H24" s="101">
        <v>37</v>
      </c>
      <c r="I24" s="101">
        <v>0</v>
      </c>
      <c r="J24" s="110">
        <v>24</v>
      </c>
      <c r="K24" s="110">
        <v>0</v>
      </c>
      <c r="L24" s="120">
        <v>31</v>
      </c>
      <c r="M24" s="120">
        <v>0</v>
      </c>
      <c r="N24" s="56">
        <f t="shared" ref="N24:N45" si="3">SUM(I24:M24)</f>
        <v>55</v>
      </c>
    </row>
    <row r="25" spans="1:16" ht="9" customHeight="1" x14ac:dyDescent="0.2">
      <c r="A25" s="10" t="s">
        <v>115</v>
      </c>
      <c r="B25" s="11" t="s">
        <v>182</v>
      </c>
      <c r="C25" s="92">
        <v>0</v>
      </c>
      <c r="D25" s="109">
        <v>0</v>
      </c>
      <c r="E25" s="158">
        <v>1</v>
      </c>
      <c r="F25" s="23">
        <f t="shared" si="2"/>
        <v>1</v>
      </c>
      <c r="G25" s="15" t="s">
        <v>18</v>
      </c>
      <c r="H25" s="101">
        <v>0</v>
      </c>
      <c r="I25" s="101">
        <v>0</v>
      </c>
      <c r="J25" s="110">
        <v>0</v>
      </c>
      <c r="K25" s="110">
        <v>0</v>
      </c>
      <c r="L25" s="120">
        <v>4</v>
      </c>
      <c r="M25" s="120">
        <v>1</v>
      </c>
      <c r="N25" s="23">
        <f t="shared" si="3"/>
        <v>5</v>
      </c>
    </row>
    <row r="26" spans="1:16" ht="9.6" customHeight="1" x14ac:dyDescent="0.2">
      <c r="A26" s="10" t="s">
        <v>116</v>
      </c>
      <c r="B26" s="11" t="s">
        <v>182</v>
      </c>
      <c r="C26" s="92">
        <v>0</v>
      </c>
      <c r="D26" s="109">
        <v>0</v>
      </c>
      <c r="E26" s="151">
        <v>0</v>
      </c>
      <c r="F26" s="23">
        <f t="shared" si="2"/>
        <v>0</v>
      </c>
      <c r="G26" s="15" t="s">
        <v>114</v>
      </c>
      <c r="H26" s="101">
        <v>0</v>
      </c>
      <c r="I26" s="101">
        <v>0</v>
      </c>
      <c r="J26" s="110">
        <v>0</v>
      </c>
      <c r="K26" s="110">
        <v>0</v>
      </c>
      <c r="L26" s="120">
        <v>0</v>
      </c>
      <c r="M26" s="120">
        <v>0</v>
      </c>
      <c r="N26" s="23">
        <f t="shared" si="3"/>
        <v>0</v>
      </c>
    </row>
    <row r="27" spans="1:16" ht="9" customHeight="1" x14ac:dyDescent="0.2">
      <c r="A27" s="10" t="s">
        <v>117</v>
      </c>
      <c r="B27" s="11" t="s">
        <v>182</v>
      </c>
      <c r="C27" s="92">
        <v>0</v>
      </c>
      <c r="D27" s="109">
        <v>2</v>
      </c>
      <c r="E27" s="158">
        <v>3</v>
      </c>
      <c r="F27" s="23">
        <f t="shared" si="2"/>
        <v>5</v>
      </c>
      <c r="G27" s="15" t="s">
        <v>114</v>
      </c>
      <c r="H27" s="101">
        <v>0</v>
      </c>
      <c r="I27" s="101">
        <v>0</v>
      </c>
      <c r="J27" s="110">
        <v>4</v>
      </c>
      <c r="K27" s="110">
        <v>1</v>
      </c>
      <c r="L27" s="120">
        <v>12</v>
      </c>
      <c r="M27" s="120">
        <v>3</v>
      </c>
      <c r="N27" s="23">
        <f t="shared" si="3"/>
        <v>20</v>
      </c>
    </row>
    <row r="28" spans="1:16" ht="9" customHeight="1" x14ac:dyDescent="0.2">
      <c r="A28" s="10" t="s">
        <v>118</v>
      </c>
      <c r="B28" s="11" t="s">
        <v>182</v>
      </c>
      <c r="C28" s="92">
        <v>3</v>
      </c>
      <c r="D28" s="109">
        <v>3</v>
      </c>
      <c r="E28" s="151">
        <v>0</v>
      </c>
      <c r="F28" s="23">
        <f t="shared" si="2"/>
        <v>6</v>
      </c>
      <c r="G28" s="15" t="s">
        <v>18</v>
      </c>
      <c r="H28" s="101">
        <v>12</v>
      </c>
      <c r="I28" s="101">
        <v>3</v>
      </c>
      <c r="J28" s="110">
        <v>12</v>
      </c>
      <c r="K28" s="110">
        <v>3</v>
      </c>
      <c r="L28" s="120">
        <v>0</v>
      </c>
      <c r="M28" s="120">
        <v>0</v>
      </c>
      <c r="N28" s="23">
        <f t="shared" si="3"/>
        <v>18</v>
      </c>
    </row>
    <row r="29" spans="1:16" ht="9" customHeight="1" x14ac:dyDescent="0.2">
      <c r="A29" s="10" t="s">
        <v>119</v>
      </c>
      <c r="B29" s="11" t="s">
        <v>182</v>
      </c>
      <c r="C29" s="92">
        <v>0</v>
      </c>
      <c r="D29" s="109">
        <v>0</v>
      </c>
      <c r="E29" s="151">
        <v>0</v>
      </c>
      <c r="F29" s="23">
        <f t="shared" si="2"/>
        <v>0</v>
      </c>
      <c r="G29" s="15" t="s">
        <v>114</v>
      </c>
      <c r="H29" s="101">
        <v>0</v>
      </c>
      <c r="I29" s="101">
        <v>0</v>
      </c>
      <c r="J29" s="110">
        <v>0</v>
      </c>
      <c r="K29" s="110">
        <v>0</v>
      </c>
      <c r="L29" s="120">
        <v>0</v>
      </c>
      <c r="M29" s="120">
        <v>0</v>
      </c>
      <c r="N29" s="23">
        <f t="shared" si="3"/>
        <v>0</v>
      </c>
    </row>
    <row r="30" spans="1:16" ht="9" customHeight="1" x14ac:dyDescent="0.2">
      <c r="A30" s="10" t="s">
        <v>120</v>
      </c>
      <c r="B30" s="11" t="s">
        <v>182</v>
      </c>
      <c r="C30" s="92">
        <v>0</v>
      </c>
      <c r="D30" s="109">
        <v>0</v>
      </c>
      <c r="E30" s="151">
        <v>0</v>
      </c>
      <c r="F30" s="23">
        <f t="shared" si="2"/>
        <v>0</v>
      </c>
      <c r="G30" s="15" t="s">
        <v>114</v>
      </c>
      <c r="H30" s="101">
        <v>0</v>
      </c>
      <c r="I30" s="101">
        <v>0</v>
      </c>
      <c r="J30" s="110">
        <v>0</v>
      </c>
      <c r="K30" s="110">
        <v>0</v>
      </c>
      <c r="L30" s="120">
        <v>0</v>
      </c>
      <c r="M30" s="120">
        <v>0</v>
      </c>
      <c r="N30" s="23">
        <f t="shared" si="3"/>
        <v>0</v>
      </c>
      <c r="P30" s="8"/>
    </row>
    <row r="31" spans="1:16" ht="9" customHeight="1" x14ac:dyDescent="0.2">
      <c r="A31" s="10" t="s">
        <v>121</v>
      </c>
      <c r="B31" s="11" t="s">
        <v>182</v>
      </c>
      <c r="C31" s="92">
        <v>41</v>
      </c>
      <c r="D31" s="109">
        <v>49</v>
      </c>
      <c r="E31" s="151">
        <v>32</v>
      </c>
      <c r="F31" s="23">
        <f t="shared" si="2"/>
        <v>122</v>
      </c>
      <c r="G31" s="15" t="s">
        <v>114</v>
      </c>
      <c r="H31" s="101">
        <v>41</v>
      </c>
      <c r="I31" s="101">
        <v>0</v>
      </c>
      <c r="J31" s="110">
        <v>49</v>
      </c>
      <c r="K31" s="110">
        <v>0</v>
      </c>
      <c r="L31" s="120">
        <v>32</v>
      </c>
      <c r="M31" s="120">
        <v>0</v>
      </c>
      <c r="N31" s="23">
        <f t="shared" si="3"/>
        <v>81</v>
      </c>
    </row>
    <row r="32" spans="1:16" ht="9" customHeight="1" x14ac:dyDescent="0.2">
      <c r="A32" s="10" t="s">
        <v>122</v>
      </c>
      <c r="B32" s="11" t="s">
        <v>182</v>
      </c>
      <c r="C32" s="92">
        <v>3</v>
      </c>
      <c r="D32" s="109">
        <v>1</v>
      </c>
      <c r="E32" s="151">
        <v>1</v>
      </c>
      <c r="F32" s="23">
        <f t="shared" si="2"/>
        <v>5</v>
      </c>
      <c r="G32" s="15" t="s">
        <v>114</v>
      </c>
      <c r="H32" s="101">
        <v>12</v>
      </c>
      <c r="I32" s="101">
        <v>3</v>
      </c>
      <c r="J32" s="110">
        <v>4</v>
      </c>
      <c r="K32" s="110">
        <v>1</v>
      </c>
      <c r="L32" s="120">
        <v>4</v>
      </c>
      <c r="M32" s="120">
        <v>1</v>
      </c>
      <c r="N32" s="23">
        <f t="shared" si="3"/>
        <v>13</v>
      </c>
    </row>
    <row r="33" spans="1:17" ht="9" customHeight="1" x14ac:dyDescent="0.2">
      <c r="A33" s="10" t="s">
        <v>123</v>
      </c>
      <c r="B33" s="11" t="s">
        <v>182</v>
      </c>
      <c r="C33" s="92">
        <v>0</v>
      </c>
      <c r="D33" s="109">
        <v>0</v>
      </c>
      <c r="E33" s="151">
        <v>0</v>
      </c>
      <c r="F33" s="23">
        <f t="shared" si="2"/>
        <v>0</v>
      </c>
      <c r="G33" s="15" t="s">
        <v>114</v>
      </c>
      <c r="H33" s="101">
        <v>0</v>
      </c>
      <c r="I33" s="101">
        <v>0</v>
      </c>
      <c r="J33" s="110">
        <v>0</v>
      </c>
      <c r="K33" s="110">
        <v>0</v>
      </c>
      <c r="L33" s="120">
        <v>0</v>
      </c>
      <c r="M33" s="120">
        <v>0</v>
      </c>
      <c r="N33" s="23">
        <f t="shared" si="3"/>
        <v>0</v>
      </c>
    </row>
    <row r="34" spans="1:17" ht="9" customHeight="1" x14ac:dyDescent="0.2">
      <c r="A34" s="10" t="s">
        <v>124</v>
      </c>
      <c r="B34" s="11" t="s">
        <v>182</v>
      </c>
      <c r="C34" s="92">
        <v>3</v>
      </c>
      <c r="D34" s="109">
        <v>1</v>
      </c>
      <c r="E34" s="151">
        <v>1</v>
      </c>
      <c r="F34" s="23">
        <f t="shared" si="2"/>
        <v>5</v>
      </c>
      <c r="G34" s="15" t="s">
        <v>125</v>
      </c>
      <c r="H34" s="101">
        <v>12</v>
      </c>
      <c r="I34" s="101">
        <v>3</v>
      </c>
      <c r="J34" s="110">
        <v>4</v>
      </c>
      <c r="K34" s="110">
        <v>1</v>
      </c>
      <c r="L34" s="120">
        <v>4</v>
      </c>
      <c r="M34" s="120">
        <v>1</v>
      </c>
      <c r="N34" s="23">
        <f t="shared" si="3"/>
        <v>13</v>
      </c>
    </row>
    <row r="35" spans="1:17" ht="9" customHeight="1" x14ac:dyDescent="0.2">
      <c r="A35" s="10" t="s">
        <v>126</v>
      </c>
      <c r="B35" s="11" t="s">
        <v>182</v>
      </c>
      <c r="C35" s="92">
        <v>1</v>
      </c>
      <c r="D35" s="109">
        <v>1</v>
      </c>
      <c r="E35" s="151">
        <v>1</v>
      </c>
      <c r="F35" s="23">
        <f t="shared" si="2"/>
        <v>3</v>
      </c>
      <c r="G35" s="15" t="s">
        <v>125</v>
      </c>
      <c r="H35" s="101">
        <v>4</v>
      </c>
      <c r="I35" s="101">
        <v>0</v>
      </c>
      <c r="J35" s="110">
        <v>4</v>
      </c>
      <c r="K35" s="110">
        <v>1</v>
      </c>
      <c r="L35" s="120">
        <v>4</v>
      </c>
      <c r="M35" s="120">
        <v>1</v>
      </c>
      <c r="N35" s="23">
        <f t="shared" si="3"/>
        <v>10</v>
      </c>
    </row>
    <row r="36" spans="1:17" ht="9" customHeight="1" x14ac:dyDescent="0.2">
      <c r="A36" s="10" t="s">
        <v>127</v>
      </c>
      <c r="B36" s="11" t="s">
        <v>182</v>
      </c>
      <c r="C36" s="92">
        <v>0</v>
      </c>
      <c r="D36" s="109">
        <v>0</v>
      </c>
      <c r="E36" s="151">
        <v>0</v>
      </c>
      <c r="F36" s="23">
        <f t="shared" si="2"/>
        <v>0</v>
      </c>
      <c r="G36" s="15" t="s">
        <v>114</v>
      </c>
      <c r="H36" s="101">
        <v>0</v>
      </c>
      <c r="I36" s="101">
        <v>0</v>
      </c>
      <c r="J36" s="110">
        <v>0</v>
      </c>
      <c r="K36" s="110">
        <v>0</v>
      </c>
      <c r="L36" s="120">
        <v>0</v>
      </c>
      <c r="M36" s="120">
        <v>0</v>
      </c>
      <c r="N36" s="23">
        <f t="shared" si="3"/>
        <v>0</v>
      </c>
      <c r="Q36" s="8"/>
    </row>
    <row r="37" spans="1:17" ht="9" customHeight="1" x14ac:dyDescent="0.2">
      <c r="A37" s="10" t="s">
        <v>211</v>
      </c>
      <c r="B37" s="11" t="s">
        <v>182</v>
      </c>
      <c r="C37" s="92">
        <v>0</v>
      </c>
      <c r="D37" s="109">
        <v>0</v>
      </c>
      <c r="E37" s="151">
        <v>0</v>
      </c>
      <c r="F37" s="23">
        <f t="shared" si="2"/>
        <v>0</v>
      </c>
      <c r="G37" s="15" t="s">
        <v>114</v>
      </c>
      <c r="H37" s="101">
        <v>0</v>
      </c>
      <c r="I37" s="101">
        <v>0</v>
      </c>
      <c r="J37" s="110">
        <v>0</v>
      </c>
      <c r="K37" s="110">
        <v>0</v>
      </c>
      <c r="L37" s="120">
        <v>0</v>
      </c>
      <c r="M37" s="120">
        <v>0</v>
      </c>
      <c r="N37" s="23">
        <f t="shared" si="3"/>
        <v>0</v>
      </c>
    </row>
    <row r="38" spans="1:17" ht="9" customHeight="1" x14ac:dyDescent="0.2">
      <c r="A38" s="10" t="s">
        <v>214</v>
      </c>
      <c r="B38" s="11" t="s">
        <v>183</v>
      </c>
      <c r="C38" s="92">
        <v>65</v>
      </c>
      <c r="D38" s="109">
        <v>74</v>
      </c>
      <c r="E38" s="151">
        <v>79</v>
      </c>
      <c r="F38" s="23">
        <f t="shared" si="2"/>
        <v>218</v>
      </c>
      <c r="G38" s="15" t="s">
        <v>114</v>
      </c>
      <c r="H38" s="101">
        <v>65</v>
      </c>
      <c r="I38" s="101">
        <v>0</v>
      </c>
      <c r="J38" s="110">
        <v>74</v>
      </c>
      <c r="K38" s="110">
        <v>0</v>
      </c>
      <c r="L38" s="120">
        <v>79</v>
      </c>
      <c r="M38" s="120">
        <v>0</v>
      </c>
      <c r="N38" s="23">
        <f t="shared" si="3"/>
        <v>153</v>
      </c>
    </row>
    <row r="39" spans="1:17" ht="9.75" customHeight="1" x14ac:dyDescent="0.2">
      <c r="A39" s="10" t="s">
        <v>128</v>
      </c>
      <c r="B39" s="11" t="s">
        <v>183</v>
      </c>
      <c r="C39" s="92">
        <v>2</v>
      </c>
      <c r="D39" s="109">
        <v>2</v>
      </c>
      <c r="E39" s="151">
        <v>1</v>
      </c>
      <c r="F39" s="23">
        <f t="shared" si="2"/>
        <v>5</v>
      </c>
      <c r="G39" s="15" t="s">
        <v>114</v>
      </c>
      <c r="H39" s="101">
        <v>2</v>
      </c>
      <c r="I39" s="101">
        <v>0</v>
      </c>
      <c r="J39" s="110">
        <v>2</v>
      </c>
      <c r="K39" s="110">
        <v>0</v>
      </c>
      <c r="L39" s="120">
        <v>1</v>
      </c>
      <c r="M39" s="120">
        <v>0</v>
      </c>
      <c r="N39" s="23">
        <f t="shared" si="3"/>
        <v>3</v>
      </c>
    </row>
    <row r="40" spans="1:17" ht="9" customHeight="1" x14ac:dyDescent="0.2">
      <c r="A40" s="10" t="s">
        <v>129</v>
      </c>
      <c r="B40" s="11" t="s">
        <v>163</v>
      </c>
      <c r="C40" s="92">
        <v>0</v>
      </c>
      <c r="D40" s="109">
        <v>3</v>
      </c>
      <c r="E40" s="151">
        <v>6</v>
      </c>
      <c r="F40" s="23">
        <f t="shared" si="2"/>
        <v>9</v>
      </c>
      <c r="G40" s="15" t="s">
        <v>114</v>
      </c>
      <c r="H40" s="101">
        <v>0</v>
      </c>
      <c r="I40" s="101">
        <v>0</v>
      </c>
      <c r="J40" s="110">
        <v>3</v>
      </c>
      <c r="K40" s="110">
        <v>0</v>
      </c>
      <c r="L40" s="120">
        <v>6</v>
      </c>
      <c r="M40" s="120">
        <v>0</v>
      </c>
      <c r="N40" s="23">
        <f t="shared" si="3"/>
        <v>9</v>
      </c>
    </row>
    <row r="41" spans="1:17" ht="9" customHeight="1" x14ac:dyDescent="0.2">
      <c r="A41" s="10" t="s">
        <v>130</v>
      </c>
      <c r="B41" s="11" t="s">
        <v>131</v>
      </c>
      <c r="C41" s="92">
        <v>67</v>
      </c>
      <c r="D41" s="109">
        <v>67</v>
      </c>
      <c r="E41" s="151">
        <v>86</v>
      </c>
      <c r="F41" s="23">
        <f t="shared" si="2"/>
        <v>220</v>
      </c>
      <c r="G41" s="15" t="s">
        <v>114</v>
      </c>
      <c r="H41" s="101">
        <v>67</v>
      </c>
      <c r="I41" s="101">
        <v>0</v>
      </c>
      <c r="J41" s="110">
        <v>67</v>
      </c>
      <c r="K41" s="110">
        <v>0</v>
      </c>
      <c r="L41" s="120">
        <v>86</v>
      </c>
      <c r="M41" s="120">
        <v>0</v>
      </c>
      <c r="N41" s="23">
        <f t="shared" si="3"/>
        <v>153</v>
      </c>
    </row>
    <row r="42" spans="1:17" ht="9" customHeight="1" x14ac:dyDescent="0.2">
      <c r="A42" s="10" t="s">
        <v>132</v>
      </c>
      <c r="B42" s="11" t="s">
        <v>131</v>
      </c>
      <c r="C42" s="92">
        <v>66</v>
      </c>
      <c r="D42" s="109">
        <v>55</v>
      </c>
      <c r="E42" s="151">
        <v>72</v>
      </c>
      <c r="F42" s="23">
        <f t="shared" si="2"/>
        <v>193</v>
      </c>
      <c r="G42" s="15" t="s">
        <v>18</v>
      </c>
      <c r="H42" s="101">
        <v>66</v>
      </c>
      <c r="I42" s="101">
        <v>0</v>
      </c>
      <c r="J42" s="110">
        <v>55</v>
      </c>
      <c r="K42" s="110">
        <v>0</v>
      </c>
      <c r="L42" s="120">
        <v>72</v>
      </c>
      <c r="M42" s="120">
        <v>0</v>
      </c>
      <c r="N42" s="23">
        <f t="shared" si="3"/>
        <v>127</v>
      </c>
    </row>
    <row r="43" spans="1:17" ht="9" customHeight="1" x14ac:dyDescent="0.2">
      <c r="A43" s="10" t="s">
        <v>133</v>
      </c>
      <c r="B43" s="11" t="s">
        <v>134</v>
      </c>
      <c r="C43" s="92">
        <v>0</v>
      </c>
      <c r="D43" s="109">
        <v>0</v>
      </c>
      <c r="E43" s="151">
        <v>0</v>
      </c>
      <c r="F43" s="23">
        <f t="shared" si="2"/>
        <v>0</v>
      </c>
      <c r="G43" s="15" t="s">
        <v>114</v>
      </c>
      <c r="H43" s="101">
        <v>0</v>
      </c>
      <c r="I43" s="101">
        <v>0</v>
      </c>
      <c r="J43" s="110">
        <v>0</v>
      </c>
      <c r="K43" s="110">
        <v>0</v>
      </c>
      <c r="L43" s="120">
        <v>0</v>
      </c>
      <c r="M43" s="120">
        <v>0</v>
      </c>
      <c r="N43" s="23">
        <f t="shared" si="3"/>
        <v>0</v>
      </c>
    </row>
    <row r="44" spans="1:17" ht="9" customHeight="1" x14ac:dyDescent="0.2">
      <c r="A44" s="10" t="s">
        <v>135</v>
      </c>
      <c r="B44" s="11" t="s">
        <v>131</v>
      </c>
      <c r="C44" s="92">
        <v>0</v>
      </c>
      <c r="D44" s="109">
        <v>0</v>
      </c>
      <c r="E44" s="151">
        <v>0</v>
      </c>
      <c r="F44" s="23">
        <f t="shared" si="2"/>
        <v>0</v>
      </c>
      <c r="G44" s="15" t="s">
        <v>114</v>
      </c>
      <c r="H44" s="101">
        <v>0</v>
      </c>
      <c r="I44" s="101">
        <v>0</v>
      </c>
      <c r="J44" s="110">
        <v>0</v>
      </c>
      <c r="K44" s="110">
        <v>0</v>
      </c>
      <c r="L44" s="120">
        <v>0</v>
      </c>
      <c r="M44" s="120">
        <v>0</v>
      </c>
      <c r="N44" s="23">
        <f t="shared" si="3"/>
        <v>0</v>
      </c>
    </row>
    <row r="45" spans="1:17" ht="9" customHeight="1" x14ac:dyDescent="0.2">
      <c r="A45" s="10" t="s">
        <v>136</v>
      </c>
      <c r="B45" s="11" t="s">
        <v>164</v>
      </c>
      <c r="C45" s="92">
        <v>15</v>
      </c>
      <c r="D45" s="109">
        <v>19</v>
      </c>
      <c r="E45" s="151">
        <v>16</v>
      </c>
      <c r="F45" s="23">
        <f t="shared" si="2"/>
        <v>50</v>
      </c>
      <c r="G45" s="15" t="s">
        <v>114</v>
      </c>
      <c r="H45" s="101">
        <v>15</v>
      </c>
      <c r="I45" s="101">
        <v>0</v>
      </c>
      <c r="J45" s="110">
        <v>19</v>
      </c>
      <c r="K45" s="110">
        <v>0</v>
      </c>
      <c r="L45" s="120">
        <v>16</v>
      </c>
      <c r="M45" s="120">
        <v>0</v>
      </c>
      <c r="N45" s="23">
        <f t="shared" si="3"/>
        <v>35</v>
      </c>
    </row>
    <row r="47" spans="1:17" x14ac:dyDescent="0.2">
      <c r="A47" s="247" t="s">
        <v>212</v>
      </c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</row>
    <row r="50" spans="6:12" x14ac:dyDescent="0.2">
      <c r="K50" s="8"/>
      <c r="L50" s="8"/>
    </row>
    <row r="51" spans="6:12" x14ac:dyDescent="0.2">
      <c r="I51" s="8"/>
      <c r="J51" s="8"/>
    </row>
    <row r="52" spans="6:12" x14ac:dyDescent="0.2">
      <c r="F52" s="8"/>
      <c r="I52" s="8"/>
      <c r="J52" s="8"/>
    </row>
  </sheetData>
  <mergeCells count="55">
    <mergeCell ref="L4:M4"/>
    <mergeCell ref="H5:I5"/>
    <mergeCell ref="H6:I6"/>
    <mergeCell ref="H7:I7"/>
    <mergeCell ref="J5:K5"/>
    <mergeCell ref="L5:M5"/>
    <mergeCell ref="L6:M6"/>
    <mergeCell ref="L7:M7"/>
    <mergeCell ref="J6:K6"/>
    <mergeCell ref="J7:K7"/>
    <mergeCell ref="A47:N47"/>
    <mergeCell ref="A20:N20"/>
    <mergeCell ref="C21:F21"/>
    <mergeCell ref="H21:N21"/>
    <mergeCell ref="H22:I22"/>
    <mergeCell ref="J22:K22"/>
    <mergeCell ref="L22:M22"/>
    <mergeCell ref="A21:A23"/>
    <mergeCell ref="B21:B23"/>
    <mergeCell ref="C22:C23"/>
    <mergeCell ref="D22:D23"/>
    <mergeCell ref="E22:E23"/>
    <mergeCell ref="F22:F23"/>
    <mergeCell ref="G21:G23"/>
    <mergeCell ref="N22:N23"/>
    <mergeCell ref="A1:N1"/>
    <mergeCell ref="C2:F2"/>
    <mergeCell ref="H2:N2"/>
    <mergeCell ref="H3:I3"/>
    <mergeCell ref="J3:K3"/>
    <mergeCell ref="L3:M3"/>
    <mergeCell ref="A2:A4"/>
    <mergeCell ref="B2:B4"/>
    <mergeCell ref="C3:C4"/>
    <mergeCell ref="D3:D4"/>
    <mergeCell ref="E3:E4"/>
    <mergeCell ref="F3:F4"/>
    <mergeCell ref="G2:G4"/>
    <mergeCell ref="N3:N4"/>
    <mergeCell ref="H4:I4"/>
    <mergeCell ref="J4:K4"/>
    <mergeCell ref="F10:F11"/>
    <mergeCell ref="G9:G11"/>
    <mergeCell ref="A8:N8"/>
    <mergeCell ref="C9:F9"/>
    <mergeCell ref="H9:N9"/>
    <mergeCell ref="H10:I10"/>
    <mergeCell ref="J10:K10"/>
    <mergeCell ref="L10:M10"/>
    <mergeCell ref="A9:A11"/>
    <mergeCell ref="B9:B11"/>
    <mergeCell ref="C10:C11"/>
    <mergeCell ref="D10:D11"/>
    <mergeCell ref="E10:E11"/>
    <mergeCell ref="N10:N11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9"/>
  <sheetViews>
    <sheetView view="pageBreakPreview" zoomScaleNormal="136" zoomScaleSheetLayoutView="100" workbookViewId="0">
      <selection activeCell="M20" sqref="M20"/>
    </sheetView>
  </sheetViews>
  <sheetFormatPr baseColWidth="10" defaultRowHeight="12.75" x14ac:dyDescent="0.2"/>
  <cols>
    <col min="1" max="1" width="35.83203125" customWidth="1"/>
    <col min="2" max="2" width="21.83203125" customWidth="1"/>
    <col min="3" max="5" width="7.5" customWidth="1"/>
    <col min="6" max="6" width="8.33203125" customWidth="1"/>
    <col min="7" max="7" width="11.33203125" customWidth="1"/>
    <col min="8" max="8" width="4.83203125" customWidth="1"/>
    <col min="9" max="9" width="4.6640625" customWidth="1"/>
    <col min="10" max="10" width="5.5" customWidth="1"/>
    <col min="11" max="11" width="5" customWidth="1"/>
    <col min="12" max="13" width="5.1640625" customWidth="1"/>
    <col min="14" max="14" width="6.33203125" customWidth="1"/>
  </cols>
  <sheetData>
    <row r="1" spans="1:18" ht="12" customHeight="1" x14ac:dyDescent="0.2">
      <c r="A1" s="254" t="s">
        <v>201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20"/>
    </row>
    <row r="2" spans="1:18" ht="9" customHeight="1" x14ac:dyDescent="0.2">
      <c r="A2" s="255" t="s">
        <v>78</v>
      </c>
      <c r="B2" s="255" t="s">
        <v>71</v>
      </c>
      <c r="C2" s="209" t="s">
        <v>22</v>
      </c>
      <c r="D2" s="209"/>
      <c r="E2" s="209"/>
      <c r="F2" s="209"/>
      <c r="G2" s="255" t="s">
        <v>23</v>
      </c>
      <c r="H2" s="209" t="s">
        <v>24</v>
      </c>
      <c r="I2" s="209"/>
      <c r="J2" s="209"/>
      <c r="K2" s="209"/>
      <c r="L2" s="209"/>
      <c r="M2" s="209"/>
      <c r="N2" s="209"/>
    </row>
    <row r="3" spans="1:18" ht="11.25" customHeight="1" x14ac:dyDescent="0.2">
      <c r="A3" s="256"/>
      <c r="B3" s="256"/>
      <c r="C3" s="255" t="s">
        <v>221</v>
      </c>
      <c r="D3" s="255" t="s">
        <v>222</v>
      </c>
      <c r="E3" s="255" t="s">
        <v>223</v>
      </c>
      <c r="F3" s="210" t="s">
        <v>25</v>
      </c>
      <c r="G3" s="256"/>
      <c r="H3" s="209" t="s">
        <v>221</v>
      </c>
      <c r="I3" s="209"/>
      <c r="J3" s="209" t="s">
        <v>222</v>
      </c>
      <c r="K3" s="209"/>
      <c r="L3" s="209" t="s">
        <v>223</v>
      </c>
      <c r="M3" s="209"/>
      <c r="N3" s="241" t="s">
        <v>25</v>
      </c>
    </row>
    <row r="4" spans="1:18" ht="12.75" customHeight="1" x14ac:dyDescent="0.2">
      <c r="A4" s="257"/>
      <c r="B4" s="257"/>
      <c r="C4" s="257"/>
      <c r="D4" s="257"/>
      <c r="E4" s="257"/>
      <c r="F4" s="211"/>
      <c r="G4" s="257"/>
      <c r="H4" s="57" t="s">
        <v>215</v>
      </c>
      <c r="I4" s="57" t="s">
        <v>216</v>
      </c>
      <c r="J4" s="57" t="s">
        <v>215</v>
      </c>
      <c r="K4" s="57" t="s">
        <v>216</v>
      </c>
      <c r="L4" s="57" t="s">
        <v>215</v>
      </c>
      <c r="M4" s="57" t="s">
        <v>216</v>
      </c>
      <c r="N4" s="241"/>
    </row>
    <row r="5" spans="1:18" ht="9" customHeight="1" x14ac:dyDescent="0.2">
      <c r="A5" s="31" t="s">
        <v>29</v>
      </c>
      <c r="B5" s="32" t="s">
        <v>30</v>
      </c>
      <c r="C5" s="129">
        <v>6</v>
      </c>
      <c r="D5" s="110">
        <f>1+4</f>
        <v>5</v>
      </c>
      <c r="E5" s="120">
        <v>6</v>
      </c>
      <c r="F5" s="46">
        <f>SUM(C5:E5)</f>
        <v>17</v>
      </c>
      <c r="G5" s="32" t="s">
        <v>18</v>
      </c>
      <c r="H5" s="101">
        <v>0</v>
      </c>
      <c r="I5" s="101">
        <v>0</v>
      </c>
      <c r="J5" s="110">
        <v>0</v>
      </c>
      <c r="K5" s="110">
        <v>0</v>
      </c>
      <c r="L5" s="120">
        <v>0</v>
      </c>
      <c r="M5" s="120">
        <v>0</v>
      </c>
      <c r="N5" s="46">
        <f>SUM(I5:M5)</f>
        <v>0</v>
      </c>
    </row>
    <row r="6" spans="1:18" ht="9" customHeight="1" x14ac:dyDescent="0.2">
      <c r="A6" s="31" t="s">
        <v>137</v>
      </c>
      <c r="B6" s="32" t="s">
        <v>184</v>
      </c>
      <c r="C6" s="138">
        <v>224</v>
      </c>
      <c r="D6" s="110">
        <v>92</v>
      </c>
      <c r="E6" s="120">
        <v>291</v>
      </c>
      <c r="F6" s="46">
        <f t="shared" ref="F6:F23" si="0">SUM(C6:E6)</f>
        <v>607</v>
      </c>
      <c r="G6" s="32" t="s">
        <v>13</v>
      </c>
      <c r="H6" s="101">
        <v>301</v>
      </c>
      <c r="I6" s="101">
        <v>17</v>
      </c>
      <c r="J6" s="110">
        <v>106</v>
      </c>
      <c r="K6" s="110">
        <v>10</v>
      </c>
      <c r="L6" s="120">
        <v>273</v>
      </c>
      <c r="M6" s="120">
        <v>34</v>
      </c>
      <c r="N6" s="46">
        <f>SUM(I6:M6)</f>
        <v>440</v>
      </c>
    </row>
    <row r="7" spans="1:18" ht="9" customHeight="1" x14ac:dyDescent="0.2">
      <c r="A7" s="31" t="s">
        <v>138</v>
      </c>
      <c r="B7" s="32" t="s">
        <v>139</v>
      </c>
      <c r="C7" s="101">
        <f>27500+15000</f>
        <v>42500</v>
      </c>
      <c r="D7" s="110">
        <v>150000</v>
      </c>
      <c r="E7" s="120">
        <v>55000</v>
      </c>
      <c r="F7" s="46">
        <f t="shared" si="0"/>
        <v>247500</v>
      </c>
      <c r="G7" s="32" t="s">
        <v>13</v>
      </c>
      <c r="H7" s="101">
        <v>0</v>
      </c>
      <c r="I7" s="101">
        <v>0</v>
      </c>
      <c r="J7" s="110">
        <v>0</v>
      </c>
      <c r="K7" s="110">
        <v>0</v>
      </c>
      <c r="L7" s="120">
        <v>0</v>
      </c>
      <c r="M7" s="120">
        <v>0</v>
      </c>
      <c r="N7" s="46">
        <f>SUM(I7:M7)</f>
        <v>0</v>
      </c>
    </row>
    <row r="8" spans="1:18" ht="9.6" customHeight="1" x14ac:dyDescent="0.2">
      <c r="A8" s="31" t="s">
        <v>140</v>
      </c>
      <c r="B8" s="32" t="s">
        <v>141</v>
      </c>
      <c r="C8" s="101">
        <f>3000+55000</f>
        <v>58000</v>
      </c>
      <c r="D8" s="110">
        <v>300000</v>
      </c>
      <c r="E8" s="120">
        <v>110000</v>
      </c>
      <c r="F8" s="46">
        <f t="shared" si="0"/>
        <v>468000</v>
      </c>
      <c r="G8" s="32" t="s">
        <v>13</v>
      </c>
      <c r="H8" s="101">
        <f>232+550</f>
        <v>782</v>
      </c>
      <c r="I8" s="101">
        <v>1</v>
      </c>
      <c r="J8" s="110">
        <v>0</v>
      </c>
      <c r="K8" s="110">
        <v>0</v>
      </c>
      <c r="L8" s="120">
        <v>0</v>
      </c>
      <c r="M8" s="120">
        <v>0</v>
      </c>
      <c r="N8" s="46">
        <f t="shared" ref="N8:N23" si="1">SUM(I8:M8)</f>
        <v>1</v>
      </c>
    </row>
    <row r="9" spans="1:18" ht="9" customHeight="1" x14ac:dyDescent="0.2">
      <c r="A9" s="68" t="s">
        <v>3</v>
      </c>
      <c r="B9" s="69" t="s">
        <v>160</v>
      </c>
      <c r="C9" s="138">
        <v>759</v>
      </c>
      <c r="D9" s="110">
        <v>593</v>
      </c>
      <c r="E9" s="120">
        <v>505</v>
      </c>
      <c r="F9" s="70">
        <f t="shared" si="0"/>
        <v>1857</v>
      </c>
      <c r="G9" s="69" t="s">
        <v>13</v>
      </c>
      <c r="H9" s="101">
        <v>794</v>
      </c>
      <c r="I9" s="101">
        <v>76</v>
      </c>
      <c r="J9" s="110">
        <v>602</v>
      </c>
      <c r="K9" s="110">
        <v>59</v>
      </c>
      <c r="L9" s="120">
        <v>522</v>
      </c>
      <c r="M9" s="120">
        <v>46</v>
      </c>
      <c r="N9" s="46">
        <f t="shared" si="1"/>
        <v>1305</v>
      </c>
    </row>
    <row r="10" spans="1:18" ht="9" customHeight="1" x14ac:dyDescent="0.2">
      <c r="A10" s="68" t="s">
        <v>3</v>
      </c>
      <c r="B10" s="69" t="s">
        <v>161</v>
      </c>
      <c r="C10" s="138">
        <v>3</v>
      </c>
      <c r="D10" s="110">
        <v>0</v>
      </c>
      <c r="E10" s="120">
        <v>0</v>
      </c>
      <c r="F10" s="70">
        <f t="shared" si="0"/>
        <v>3</v>
      </c>
      <c r="G10" s="69" t="s">
        <v>13</v>
      </c>
      <c r="H10" s="101">
        <v>4</v>
      </c>
      <c r="I10" s="101">
        <v>0</v>
      </c>
      <c r="J10" s="110">
        <v>0</v>
      </c>
      <c r="K10" s="110">
        <v>0</v>
      </c>
      <c r="L10" s="120">
        <v>0</v>
      </c>
      <c r="M10" s="120">
        <v>0</v>
      </c>
      <c r="N10" s="46">
        <f t="shared" si="1"/>
        <v>0</v>
      </c>
    </row>
    <row r="11" spans="1:18" ht="9" customHeight="1" x14ac:dyDescent="0.2">
      <c r="A11" s="68" t="s">
        <v>3</v>
      </c>
      <c r="B11" s="69" t="s">
        <v>159</v>
      </c>
      <c r="C11" s="138">
        <v>80</v>
      </c>
      <c r="D11" s="110">
        <v>0</v>
      </c>
      <c r="E11" s="120">
        <v>77</v>
      </c>
      <c r="F11" s="70">
        <f t="shared" si="0"/>
        <v>157</v>
      </c>
      <c r="G11" s="69" t="s">
        <v>13</v>
      </c>
      <c r="H11" s="101">
        <v>79</v>
      </c>
      <c r="I11" s="101">
        <v>1</v>
      </c>
      <c r="J11" s="110">
        <v>0</v>
      </c>
      <c r="K11" s="110">
        <v>0</v>
      </c>
      <c r="L11" s="120">
        <v>75</v>
      </c>
      <c r="M11" s="120">
        <v>2</v>
      </c>
      <c r="N11" s="46">
        <f t="shared" si="1"/>
        <v>78</v>
      </c>
    </row>
    <row r="12" spans="1:18" ht="9" customHeight="1" x14ac:dyDescent="0.2">
      <c r="A12" s="68" t="s">
        <v>3</v>
      </c>
      <c r="B12" s="69" t="s">
        <v>142</v>
      </c>
      <c r="C12" s="101">
        <v>0</v>
      </c>
      <c r="D12" s="110">
        <v>0</v>
      </c>
      <c r="E12" s="120">
        <v>0</v>
      </c>
      <c r="F12" s="70">
        <f t="shared" si="0"/>
        <v>0</v>
      </c>
      <c r="G12" s="69" t="s">
        <v>13</v>
      </c>
      <c r="H12" s="101">
        <v>0</v>
      </c>
      <c r="I12" s="101">
        <v>0</v>
      </c>
      <c r="J12" s="110">
        <v>0</v>
      </c>
      <c r="K12" s="110">
        <v>0</v>
      </c>
      <c r="L12" s="120">
        <v>0</v>
      </c>
      <c r="M12" s="120"/>
      <c r="N12" s="46">
        <f t="shared" si="1"/>
        <v>0</v>
      </c>
    </row>
    <row r="13" spans="1:18" ht="9" customHeight="1" x14ac:dyDescent="0.2">
      <c r="A13" s="68" t="s">
        <v>3</v>
      </c>
      <c r="B13" s="69" t="s">
        <v>185</v>
      </c>
      <c r="C13" s="138">
        <v>316</v>
      </c>
      <c r="D13" s="110">
        <v>267</v>
      </c>
      <c r="E13" s="120">
        <v>310</v>
      </c>
      <c r="F13" s="70">
        <f t="shared" si="0"/>
        <v>893</v>
      </c>
      <c r="G13" s="69" t="s">
        <v>13</v>
      </c>
      <c r="H13" s="101">
        <v>264</v>
      </c>
      <c r="I13" s="101">
        <v>70</v>
      </c>
      <c r="J13" s="110">
        <v>245</v>
      </c>
      <c r="K13" s="110">
        <v>31</v>
      </c>
      <c r="L13" s="120">
        <v>276</v>
      </c>
      <c r="M13" s="120">
        <v>34</v>
      </c>
      <c r="N13" s="46">
        <f t="shared" si="1"/>
        <v>656</v>
      </c>
      <c r="P13" s="2"/>
      <c r="Q13" s="2"/>
    </row>
    <row r="14" spans="1:18" ht="9" customHeight="1" x14ac:dyDescent="0.2">
      <c r="A14" s="68" t="s">
        <v>28</v>
      </c>
      <c r="B14" s="69" t="s">
        <v>193</v>
      </c>
      <c r="C14" s="139">
        <f>4928+6763</f>
        <v>11691</v>
      </c>
      <c r="D14" s="110">
        <f>5173+6808</f>
        <v>11981</v>
      </c>
      <c r="E14" s="120">
        <f>5511+9057</f>
        <v>14568</v>
      </c>
      <c r="F14" s="70">
        <f t="shared" si="0"/>
        <v>38240</v>
      </c>
      <c r="G14" s="69" t="s">
        <v>13</v>
      </c>
      <c r="H14" s="101">
        <v>0</v>
      </c>
      <c r="I14" s="101">
        <v>0</v>
      </c>
      <c r="J14" s="110">
        <v>0</v>
      </c>
      <c r="K14" s="110">
        <v>0</v>
      </c>
      <c r="L14" s="120">
        <v>0</v>
      </c>
      <c r="M14" s="120">
        <v>0</v>
      </c>
      <c r="N14" s="46">
        <f t="shared" si="1"/>
        <v>0</v>
      </c>
      <c r="R14" s="8"/>
    </row>
    <row r="15" spans="1:18" ht="11.25" customHeight="1" x14ac:dyDescent="0.2">
      <c r="A15" s="162" t="s">
        <v>218</v>
      </c>
      <c r="B15" s="32" t="s">
        <v>219</v>
      </c>
      <c r="C15" s="101">
        <v>0</v>
      </c>
      <c r="D15" s="110">
        <v>0</v>
      </c>
      <c r="E15" s="120">
        <v>0</v>
      </c>
      <c r="F15" s="46">
        <f t="shared" si="0"/>
        <v>0</v>
      </c>
      <c r="G15" s="35" t="s">
        <v>13</v>
      </c>
      <c r="H15" s="101">
        <v>0</v>
      </c>
      <c r="I15" s="101">
        <v>0</v>
      </c>
      <c r="J15" s="110">
        <v>0</v>
      </c>
      <c r="K15" s="110">
        <v>0</v>
      </c>
      <c r="L15" s="120">
        <v>0</v>
      </c>
      <c r="M15" s="120">
        <v>0</v>
      </c>
      <c r="N15" s="46">
        <f t="shared" si="1"/>
        <v>0</v>
      </c>
      <c r="P15" s="3"/>
    </row>
    <row r="16" spans="1:18" ht="9" customHeight="1" x14ac:dyDescent="0.2">
      <c r="A16" s="31" t="s">
        <v>143</v>
      </c>
      <c r="B16" s="32" t="s">
        <v>184</v>
      </c>
      <c r="C16" s="138">
        <v>148</v>
      </c>
      <c r="D16" s="110">
        <v>152</v>
      </c>
      <c r="E16" s="120">
        <v>162</v>
      </c>
      <c r="F16" s="46">
        <f t="shared" si="0"/>
        <v>462</v>
      </c>
      <c r="G16" s="32" t="s">
        <v>13</v>
      </c>
      <c r="H16" s="101">
        <v>45</v>
      </c>
      <c r="I16" s="101">
        <v>10</v>
      </c>
      <c r="J16" s="110">
        <v>40</v>
      </c>
      <c r="K16" s="110">
        <v>10</v>
      </c>
      <c r="L16" s="120">
        <v>34</v>
      </c>
      <c r="M16" s="120">
        <v>10</v>
      </c>
      <c r="N16" s="46">
        <f t="shared" si="1"/>
        <v>104</v>
      </c>
    </row>
    <row r="17" spans="1:20" ht="9" customHeight="1" x14ac:dyDescent="0.2">
      <c r="A17" s="31" t="s">
        <v>144</v>
      </c>
      <c r="B17" s="32" t="s">
        <v>184</v>
      </c>
      <c r="C17" s="101">
        <v>0</v>
      </c>
      <c r="D17" s="110">
        <v>0</v>
      </c>
      <c r="E17" s="120">
        <v>0</v>
      </c>
      <c r="F17" s="46">
        <f t="shared" si="0"/>
        <v>0</v>
      </c>
      <c r="G17" s="32" t="s">
        <v>13</v>
      </c>
      <c r="H17" s="101">
        <v>0</v>
      </c>
      <c r="I17" s="101">
        <v>0</v>
      </c>
      <c r="J17" s="110">
        <v>0</v>
      </c>
      <c r="K17" s="110">
        <v>0</v>
      </c>
      <c r="L17" s="120">
        <v>0</v>
      </c>
      <c r="M17" s="120">
        <v>0</v>
      </c>
      <c r="N17" s="46">
        <f t="shared" si="1"/>
        <v>0</v>
      </c>
    </row>
    <row r="18" spans="1:20" ht="9" customHeight="1" x14ac:dyDescent="0.2">
      <c r="A18" s="31" t="s">
        <v>145</v>
      </c>
      <c r="B18" s="32" t="s">
        <v>146</v>
      </c>
      <c r="C18" s="138">
        <v>74</v>
      </c>
      <c r="D18" s="110">
        <v>21</v>
      </c>
      <c r="E18" s="120">
        <v>51</v>
      </c>
      <c r="F18" s="46">
        <f t="shared" si="0"/>
        <v>146</v>
      </c>
      <c r="G18" s="32" t="s">
        <v>13</v>
      </c>
      <c r="H18" s="101">
        <v>203</v>
      </c>
      <c r="I18" s="101">
        <v>4</v>
      </c>
      <c r="J18" s="110">
        <v>68</v>
      </c>
      <c r="K18" s="110">
        <v>5</v>
      </c>
      <c r="L18" s="120">
        <v>164</v>
      </c>
      <c r="M18" s="120">
        <v>52</v>
      </c>
      <c r="N18" s="46">
        <f t="shared" si="1"/>
        <v>293</v>
      </c>
    </row>
    <row r="19" spans="1:20" ht="9" customHeight="1" x14ac:dyDescent="0.2">
      <c r="A19" s="31" t="s">
        <v>145</v>
      </c>
      <c r="B19" s="32" t="s">
        <v>186</v>
      </c>
      <c r="C19" s="101">
        <v>0</v>
      </c>
      <c r="D19" s="110">
        <v>5</v>
      </c>
      <c r="E19" s="120">
        <v>2</v>
      </c>
      <c r="F19" s="46">
        <f t="shared" si="0"/>
        <v>7</v>
      </c>
      <c r="G19" s="32" t="s">
        <v>13</v>
      </c>
      <c r="H19" s="101">
        <v>0</v>
      </c>
      <c r="I19" s="101">
        <v>0</v>
      </c>
      <c r="J19" s="110">
        <v>101</v>
      </c>
      <c r="K19" s="110">
        <v>15</v>
      </c>
      <c r="L19" s="120">
        <v>35</v>
      </c>
      <c r="M19" s="120">
        <v>11</v>
      </c>
      <c r="N19" s="46">
        <f t="shared" si="1"/>
        <v>162</v>
      </c>
    </row>
    <row r="20" spans="1:20" ht="9" customHeight="1" x14ac:dyDescent="0.2">
      <c r="A20" s="31" t="s">
        <v>145</v>
      </c>
      <c r="B20" s="32" t="s">
        <v>107</v>
      </c>
      <c r="C20" s="138">
        <v>1</v>
      </c>
      <c r="D20" s="110">
        <v>1</v>
      </c>
      <c r="E20" s="120">
        <v>0</v>
      </c>
      <c r="F20" s="46">
        <f t="shared" si="0"/>
        <v>2</v>
      </c>
      <c r="G20" s="32" t="s">
        <v>13</v>
      </c>
      <c r="H20" s="101">
        <v>15</v>
      </c>
      <c r="I20" s="101">
        <v>4</v>
      </c>
      <c r="J20" s="110">
        <v>20</v>
      </c>
      <c r="K20" s="110">
        <v>7</v>
      </c>
      <c r="L20" s="120">
        <v>0</v>
      </c>
      <c r="M20" s="120">
        <v>0</v>
      </c>
      <c r="N20" s="46">
        <f t="shared" si="1"/>
        <v>31</v>
      </c>
    </row>
    <row r="21" spans="1:20" ht="9" customHeight="1" x14ac:dyDescent="0.2">
      <c r="A21" s="31" t="s">
        <v>145</v>
      </c>
      <c r="B21" s="32" t="s">
        <v>187</v>
      </c>
      <c r="C21" s="138">
        <v>2</v>
      </c>
      <c r="D21" s="110">
        <v>0</v>
      </c>
      <c r="E21" s="120">
        <v>4</v>
      </c>
      <c r="F21" s="46">
        <f t="shared" si="0"/>
        <v>6</v>
      </c>
      <c r="G21" s="32" t="s">
        <v>13</v>
      </c>
      <c r="H21" s="101">
        <v>16</v>
      </c>
      <c r="I21" s="101">
        <v>0</v>
      </c>
      <c r="J21" s="110">
        <v>0</v>
      </c>
      <c r="K21" s="110">
        <v>0</v>
      </c>
      <c r="L21" s="120">
        <v>77</v>
      </c>
      <c r="M21" s="120">
        <v>15</v>
      </c>
      <c r="N21" s="46">
        <f t="shared" si="1"/>
        <v>92</v>
      </c>
      <c r="P21" s="6"/>
      <c r="Q21" s="7"/>
    </row>
    <row r="22" spans="1:20" ht="9" customHeight="1" x14ac:dyDescent="0.2">
      <c r="A22" s="31" t="s">
        <v>145</v>
      </c>
      <c r="B22" s="32" t="s">
        <v>162</v>
      </c>
      <c r="C22" s="138">
        <v>55</v>
      </c>
      <c r="D22" s="110">
        <v>20</v>
      </c>
      <c r="E22" s="120">
        <v>57</v>
      </c>
      <c r="F22" s="46">
        <f t="shared" si="0"/>
        <v>132</v>
      </c>
      <c r="G22" s="32" t="s">
        <v>13</v>
      </c>
      <c r="H22" s="101">
        <v>77</v>
      </c>
      <c r="I22" s="101">
        <v>8</v>
      </c>
      <c r="J22" s="110">
        <v>24</v>
      </c>
      <c r="K22" s="110">
        <v>4</v>
      </c>
      <c r="L22" s="120">
        <v>65</v>
      </c>
      <c r="M22" s="120">
        <v>2</v>
      </c>
      <c r="N22" s="46">
        <f t="shared" si="1"/>
        <v>103</v>
      </c>
    </row>
    <row r="23" spans="1:20" ht="9" customHeight="1" x14ac:dyDescent="0.2">
      <c r="A23" s="31" t="s">
        <v>145</v>
      </c>
      <c r="B23" s="32" t="s">
        <v>105</v>
      </c>
      <c r="C23" s="138">
        <v>6</v>
      </c>
      <c r="D23" s="110">
        <v>3</v>
      </c>
      <c r="E23" s="120">
        <v>6</v>
      </c>
      <c r="F23" s="46">
        <f t="shared" si="0"/>
        <v>15</v>
      </c>
      <c r="G23" s="32" t="s">
        <v>13</v>
      </c>
      <c r="H23" s="101">
        <v>123</v>
      </c>
      <c r="I23" s="101">
        <v>7</v>
      </c>
      <c r="J23" s="110">
        <v>61</v>
      </c>
      <c r="K23" s="110">
        <v>27</v>
      </c>
      <c r="L23" s="120">
        <v>125</v>
      </c>
      <c r="M23" s="120">
        <v>28</v>
      </c>
      <c r="N23" s="46">
        <f t="shared" si="1"/>
        <v>248</v>
      </c>
    </row>
    <row r="24" spans="1:20" ht="12" customHeight="1" x14ac:dyDescent="0.2">
      <c r="A24" s="258" t="s">
        <v>147</v>
      </c>
      <c r="B24" s="258"/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</row>
    <row r="25" spans="1:20" ht="9" customHeight="1" x14ac:dyDescent="0.2">
      <c r="A25" s="209" t="s">
        <v>78</v>
      </c>
      <c r="B25" s="209" t="s">
        <v>71</v>
      </c>
      <c r="C25" s="209" t="s">
        <v>22</v>
      </c>
      <c r="D25" s="209"/>
      <c r="E25" s="209"/>
      <c r="F25" s="209"/>
      <c r="G25" s="209" t="s">
        <v>23</v>
      </c>
      <c r="H25" s="165"/>
      <c r="I25" s="209" t="s">
        <v>24</v>
      </c>
      <c r="J25" s="209"/>
      <c r="K25" s="209"/>
      <c r="L25" s="209"/>
      <c r="M25" s="209"/>
      <c r="N25" s="209"/>
    </row>
    <row r="26" spans="1:20" ht="8.25" customHeight="1" x14ac:dyDescent="0.2">
      <c r="A26" s="209"/>
      <c r="B26" s="209"/>
      <c r="C26" s="255" t="s">
        <v>221</v>
      </c>
      <c r="D26" s="255" t="s">
        <v>222</v>
      </c>
      <c r="E26" s="255" t="s">
        <v>223</v>
      </c>
      <c r="F26" s="241" t="s">
        <v>25</v>
      </c>
      <c r="G26" s="209"/>
      <c r="H26" s="209" t="s">
        <v>221</v>
      </c>
      <c r="I26" s="209"/>
      <c r="J26" s="209" t="s">
        <v>222</v>
      </c>
      <c r="K26" s="209"/>
      <c r="L26" s="209" t="s">
        <v>223</v>
      </c>
      <c r="M26" s="209"/>
      <c r="N26" s="241" t="s">
        <v>25</v>
      </c>
    </row>
    <row r="27" spans="1:20" ht="13.5" customHeight="1" x14ac:dyDescent="0.2">
      <c r="A27" s="209"/>
      <c r="B27" s="209"/>
      <c r="C27" s="257"/>
      <c r="D27" s="257"/>
      <c r="E27" s="257"/>
      <c r="F27" s="241"/>
      <c r="G27" s="209"/>
      <c r="H27" s="57" t="s">
        <v>215</v>
      </c>
      <c r="I27" s="57" t="s">
        <v>216</v>
      </c>
      <c r="J27" s="57" t="s">
        <v>215</v>
      </c>
      <c r="K27" s="57" t="s">
        <v>216</v>
      </c>
      <c r="L27" s="57" t="s">
        <v>215</v>
      </c>
      <c r="M27" s="57" t="s">
        <v>216</v>
      </c>
      <c r="N27" s="241"/>
    </row>
    <row r="28" spans="1:20" ht="9" customHeight="1" x14ac:dyDescent="0.2">
      <c r="A28" s="31" t="s">
        <v>31</v>
      </c>
      <c r="B28" s="32" t="s">
        <v>62</v>
      </c>
      <c r="C28" s="101">
        <v>273</v>
      </c>
      <c r="D28" s="110">
        <v>336</v>
      </c>
      <c r="E28" s="120">
        <v>304</v>
      </c>
      <c r="F28" s="73">
        <f>SUM(C28:E28)</f>
        <v>913</v>
      </c>
      <c r="G28" s="32" t="s">
        <v>54</v>
      </c>
      <c r="H28" s="101">
        <v>0</v>
      </c>
      <c r="I28" s="101">
        <v>0</v>
      </c>
      <c r="J28" s="110">
        <v>0</v>
      </c>
      <c r="K28" s="110">
        <v>0</v>
      </c>
      <c r="L28" s="120">
        <v>0</v>
      </c>
      <c r="M28" s="120">
        <v>0</v>
      </c>
      <c r="N28" s="74">
        <f>SUM(I28:M28)</f>
        <v>0</v>
      </c>
      <c r="T28" s="2" t="s">
        <v>15</v>
      </c>
    </row>
    <row r="29" spans="1:20" ht="9.6" customHeight="1" x14ac:dyDescent="0.2">
      <c r="A29" s="31" t="s">
        <v>224</v>
      </c>
      <c r="B29" s="32" t="s">
        <v>62</v>
      </c>
      <c r="C29" s="101">
        <v>107</v>
      </c>
      <c r="D29" s="110">
        <v>131</v>
      </c>
      <c r="E29" s="120">
        <v>152</v>
      </c>
      <c r="F29" s="46">
        <f t="shared" ref="F29:F59" si="2">SUM(C29:E29)</f>
        <v>390</v>
      </c>
      <c r="G29" s="32" t="s">
        <v>54</v>
      </c>
      <c r="H29" s="101">
        <v>0</v>
      </c>
      <c r="I29" s="101">
        <v>0</v>
      </c>
      <c r="J29" s="110">
        <v>0</v>
      </c>
      <c r="K29" s="110">
        <v>0</v>
      </c>
      <c r="L29" s="120">
        <v>0</v>
      </c>
      <c r="M29" s="120">
        <v>0</v>
      </c>
      <c r="N29" s="74">
        <f t="shared" ref="N29:N59" si="3">SUM(I29:M29)</f>
        <v>0</v>
      </c>
    </row>
    <row r="30" spans="1:20" ht="9.75" customHeight="1" x14ac:dyDescent="0.2">
      <c r="A30" s="71" t="s">
        <v>220</v>
      </c>
      <c r="B30" s="72" t="s">
        <v>62</v>
      </c>
      <c r="C30" s="101">
        <v>0</v>
      </c>
      <c r="D30" s="110">
        <v>0</v>
      </c>
      <c r="E30" s="120">
        <v>0</v>
      </c>
      <c r="F30" s="65">
        <f t="shared" si="2"/>
        <v>0</v>
      </c>
      <c r="G30" s="72" t="s">
        <v>54</v>
      </c>
      <c r="H30" s="101">
        <v>0</v>
      </c>
      <c r="I30" s="101">
        <v>0</v>
      </c>
      <c r="J30" s="110">
        <v>0</v>
      </c>
      <c r="K30" s="110">
        <v>0</v>
      </c>
      <c r="L30" s="120">
        <v>0</v>
      </c>
      <c r="M30" s="120">
        <v>0</v>
      </c>
      <c r="N30" s="75">
        <f t="shared" si="3"/>
        <v>0</v>
      </c>
    </row>
    <row r="31" spans="1:20" ht="9" customHeight="1" x14ac:dyDescent="0.2">
      <c r="A31" s="10" t="s">
        <v>225</v>
      </c>
      <c r="B31" s="11" t="s">
        <v>62</v>
      </c>
      <c r="C31" s="101">
        <v>4</v>
      </c>
      <c r="D31" s="110">
        <v>4</v>
      </c>
      <c r="E31" s="120">
        <v>2</v>
      </c>
      <c r="F31" s="44">
        <f t="shared" si="2"/>
        <v>10</v>
      </c>
      <c r="G31" s="11" t="s">
        <v>54</v>
      </c>
      <c r="H31" s="101">
        <v>0</v>
      </c>
      <c r="I31" s="101">
        <v>0</v>
      </c>
      <c r="J31" s="110">
        <v>0</v>
      </c>
      <c r="K31" s="110">
        <v>0</v>
      </c>
      <c r="L31" s="120">
        <v>0</v>
      </c>
      <c r="M31" s="120">
        <v>0</v>
      </c>
      <c r="N31" s="76">
        <f t="shared" si="3"/>
        <v>0</v>
      </c>
      <c r="O31" s="9"/>
    </row>
    <row r="32" spans="1:20" ht="9" customHeight="1" x14ac:dyDescent="0.2">
      <c r="A32" s="10" t="s">
        <v>60</v>
      </c>
      <c r="B32" s="11" t="s">
        <v>62</v>
      </c>
      <c r="C32" s="101">
        <v>1</v>
      </c>
      <c r="D32" s="110">
        <v>3</v>
      </c>
      <c r="E32" s="120">
        <v>2</v>
      </c>
      <c r="F32" s="44">
        <f t="shared" si="2"/>
        <v>6</v>
      </c>
      <c r="G32" s="11" t="s">
        <v>55</v>
      </c>
      <c r="H32" s="101">
        <v>0</v>
      </c>
      <c r="I32" s="101">
        <v>0</v>
      </c>
      <c r="J32" s="110">
        <v>0</v>
      </c>
      <c r="K32" s="110">
        <v>0</v>
      </c>
      <c r="L32" s="120">
        <v>0</v>
      </c>
      <c r="M32" s="120">
        <v>0</v>
      </c>
      <c r="N32" s="76">
        <f t="shared" si="3"/>
        <v>0</v>
      </c>
    </row>
    <row r="33" spans="1:14" ht="9" customHeight="1" x14ac:dyDescent="0.2">
      <c r="A33" s="10" t="s">
        <v>32</v>
      </c>
      <c r="B33" s="11" t="s">
        <v>62</v>
      </c>
      <c r="C33" s="101">
        <v>9</v>
      </c>
      <c r="D33" s="110">
        <v>0</v>
      </c>
      <c r="E33" s="120">
        <v>2</v>
      </c>
      <c r="F33" s="44">
        <f t="shared" si="2"/>
        <v>11</v>
      </c>
      <c r="G33" s="11" t="s">
        <v>54</v>
      </c>
      <c r="H33" s="101">
        <v>0</v>
      </c>
      <c r="I33" s="101">
        <v>0</v>
      </c>
      <c r="J33" s="110">
        <v>0</v>
      </c>
      <c r="K33" s="110">
        <v>0</v>
      </c>
      <c r="L33" s="120">
        <v>0</v>
      </c>
      <c r="M33" s="120">
        <v>0</v>
      </c>
      <c r="N33" s="76"/>
    </row>
    <row r="34" spans="1:14" ht="9" customHeight="1" x14ac:dyDescent="0.2">
      <c r="A34" s="10" t="s">
        <v>20</v>
      </c>
      <c r="B34" s="11" t="s">
        <v>61</v>
      </c>
      <c r="C34" s="101">
        <v>313</v>
      </c>
      <c r="D34" s="110">
        <v>268</v>
      </c>
      <c r="E34" s="120">
        <v>306</v>
      </c>
      <c r="F34" s="44">
        <f t="shared" si="2"/>
        <v>887</v>
      </c>
      <c r="G34" s="11" t="s">
        <v>56</v>
      </c>
      <c r="H34" s="101">
        <v>0</v>
      </c>
      <c r="I34" s="101">
        <v>0</v>
      </c>
      <c r="J34" s="110">
        <v>0</v>
      </c>
      <c r="K34" s="110">
        <v>0</v>
      </c>
      <c r="L34" s="120">
        <v>0</v>
      </c>
      <c r="M34" s="120">
        <v>0</v>
      </c>
      <c r="N34" s="76">
        <f t="shared" si="3"/>
        <v>0</v>
      </c>
    </row>
    <row r="35" spans="1:14" ht="9" customHeight="1" x14ac:dyDescent="0.2">
      <c r="A35" s="10" t="s">
        <v>33</v>
      </c>
      <c r="B35" s="11" t="s">
        <v>61</v>
      </c>
      <c r="C35" s="101">
        <v>3602</v>
      </c>
      <c r="D35" s="110">
        <v>4135</v>
      </c>
      <c r="E35" s="120">
        <v>3385</v>
      </c>
      <c r="F35" s="44">
        <f t="shared" si="2"/>
        <v>11122</v>
      </c>
      <c r="G35" s="11" t="s">
        <v>56</v>
      </c>
      <c r="H35" s="101">
        <v>0</v>
      </c>
      <c r="I35" s="101">
        <v>0</v>
      </c>
      <c r="J35" s="110">
        <v>0</v>
      </c>
      <c r="K35" s="110">
        <v>0</v>
      </c>
      <c r="L35" s="120">
        <v>0</v>
      </c>
      <c r="M35" s="120">
        <v>0</v>
      </c>
      <c r="N35" s="76"/>
    </row>
    <row r="36" spans="1:14" ht="9" customHeight="1" x14ac:dyDescent="0.2">
      <c r="A36" s="10" t="s">
        <v>34</v>
      </c>
      <c r="B36" s="11" t="s">
        <v>61</v>
      </c>
      <c r="C36" s="101">
        <v>654482</v>
      </c>
      <c r="D36" s="110">
        <v>388158</v>
      </c>
      <c r="E36" s="120">
        <v>476377</v>
      </c>
      <c r="F36" s="44">
        <f t="shared" si="2"/>
        <v>1519017</v>
      </c>
      <c r="G36" s="11" t="s">
        <v>56</v>
      </c>
      <c r="H36" s="101">
        <v>0</v>
      </c>
      <c r="I36" s="101">
        <v>0</v>
      </c>
      <c r="J36" s="110">
        <v>0</v>
      </c>
      <c r="K36" s="110">
        <v>0</v>
      </c>
      <c r="L36" s="120">
        <v>0</v>
      </c>
      <c r="M36" s="120">
        <v>0</v>
      </c>
      <c r="N36" s="76">
        <f>SUM(I36:M36)</f>
        <v>0</v>
      </c>
    </row>
    <row r="37" spans="1:14" ht="9" customHeight="1" x14ac:dyDescent="0.2">
      <c r="A37" s="10" t="s">
        <v>35</v>
      </c>
      <c r="B37" s="11" t="s">
        <v>61</v>
      </c>
      <c r="C37" s="101">
        <v>52</v>
      </c>
      <c r="D37" s="110">
        <v>61</v>
      </c>
      <c r="E37" s="120">
        <v>43</v>
      </c>
      <c r="F37" s="44">
        <f t="shared" si="2"/>
        <v>156</v>
      </c>
      <c r="G37" s="11" t="s">
        <v>56</v>
      </c>
      <c r="H37" s="101">
        <v>0</v>
      </c>
      <c r="I37" s="101">
        <v>0</v>
      </c>
      <c r="J37" s="110">
        <v>0</v>
      </c>
      <c r="K37" s="110">
        <v>0</v>
      </c>
      <c r="L37" s="120">
        <v>0</v>
      </c>
      <c r="M37" s="120">
        <v>0</v>
      </c>
      <c r="N37" s="76">
        <f t="shared" si="3"/>
        <v>0</v>
      </c>
    </row>
    <row r="38" spans="1:14" ht="9" customHeight="1" x14ac:dyDescent="0.2">
      <c r="A38" s="10" t="s">
        <v>36</v>
      </c>
      <c r="B38" s="11" t="s">
        <v>61</v>
      </c>
      <c r="C38" s="101">
        <v>40</v>
      </c>
      <c r="D38" s="110">
        <v>38</v>
      </c>
      <c r="E38" s="120">
        <v>40</v>
      </c>
      <c r="F38" s="44">
        <f t="shared" si="2"/>
        <v>118</v>
      </c>
      <c r="G38" s="11" t="s">
        <v>56</v>
      </c>
      <c r="H38" s="101">
        <v>0</v>
      </c>
      <c r="I38" s="101">
        <v>0</v>
      </c>
      <c r="J38" s="110">
        <v>0</v>
      </c>
      <c r="K38" s="110">
        <v>0</v>
      </c>
      <c r="L38" s="120">
        <v>0</v>
      </c>
      <c r="M38" s="120">
        <v>0</v>
      </c>
      <c r="N38" s="76">
        <f t="shared" si="3"/>
        <v>0</v>
      </c>
    </row>
    <row r="39" spans="1:14" ht="9" customHeight="1" x14ac:dyDescent="0.2">
      <c r="A39" s="10" t="s">
        <v>37</v>
      </c>
      <c r="B39" s="11" t="s">
        <v>61</v>
      </c>
      <c r="C39" s="101">
        <v>173728</v>
      </c>
      <c r="D39" s="110">
        <v>110817</v>
      </c>
      <c r="E39" s="120">
        <v>77659</v>
      </c>
      <c r="F39" s="44">
        <f t="shared" si="2"/>
        <v>362204</v>
      </c>
      <c r="G39" s="11" t="s">
        <v>56</v>
      </c>
      <c r="H39" s="101">
        <v>0</v>
      </c>
      <c r="I39" s="101">
        <v>0</v>
      </c>
      <c r="J39" s="110">
        <v>0</v>
      </c>
      <c r="K39" s="110">
        <v>0</v>
      </c>
      <c r="L39" s="120">
        <v>0</v>
      </c>
      <c r="M39" s="120">
        <v>0</v>
      </c>
      <c r="N39" s="76">
        <f t="shared" si="3"/>
        <v>0</v>
      </c>
    </row>
    <row r="40" spans="1:14" ht="9" customHeight="1" x14ac:dyDescent="0.2">
      <c r="A40" s="10" t="s">
        <v>38</v>
      </c>
      <c r="B40" s="11" t="s">
        <v>204</v>
      </c>
      <c r="C40" s="171">
        <v>321680.34999999998</v>
      </c>
      <c r="D40" s="177">
        <v>290960.98</v>
      </c>
      <c r="E40" s="157">
        <v>304196.42</v>
      </c>
      <c r="F40" s="44">
        <f t="shared" si="2"/>
        <v>916837.75</v>
      </c>
      <c r="G40" s="11" t="s">
        <v>54</v>
      </c>
      <c r="H40" s="101">
        <v>0</v>
      </c>
      <c r="I40" s="101">
        <v>0</v>
      </c>
      <c r="J40" s="110">
        <v>0</v>
      </c>
      <c r="K40" s="110">
        <v>0</v>
      </c>
      <c r="L40" s="120">
        <v>0</v>
      </c>
      <c r="M40" s="120">
        <v>0</v>
      </c>
      <c r="N40" s="76">
        <f t="shared" si="3"/>
        <v>0</v>
      </c>
    </row>
    <row r="41" spans="1:14" ht="9" customHeight="1" x14ac:dyDescent="0.2">
      <c r="A41" s="10" t="s">
        <v>39</v>
      </c>
      <c r="B41" s="11" t="s">
        <v>57</v>
      </c>
      <c r="C41" s="171">
        <v>22746.45</v>
      </c>
      <c r="D41" s="177">
        <v>18335.95</v>
      </c>
      <c r="E41" s="157">
        <v>109880.37</v>
      </c>
      <c r="F41" s="44">
        <f t="shared" si="2"/>
        <v>150962.76999999999</v>
      </c>
      <c r="G41" s="11" t="s">
        <v>54</v>
      </c>
      <c r="H41" s="101">
        <v>0</v>
      </c>
      <c r="I41" s="101">
        <v>0</v>
      </c>
      <c r="J41" s="110">
        <v>0</v>
      </c>
      <c r="K41" s="110">
        <v>0</v>
      </c>
      <c r="L41" s="120">
        <v>0</v>
      </c>
      <c r="M41" s="120">
        <v>0</v>
      </c>
      <c r="N41" s="76">
        <f t="shared" si="3"/>
        <v>0</v>
      </c>
    </row>
    <row r="42" spans="1:14" ht="9" customHeight="1" x14ac:dyDescent="0.2">
      <c r="A42" s="10" t="s">
        <v>40</v>
      </c>
      <c r="B42" s="11" t="s">
        <v>204</v>
      </c>
      <c r="C42" s="171">
        <v>187259.69</v>
      </c>
      <c r="D42" s="177">
        <v>78530.59</v>
      </c>
      <c r="E42" s="157">
        <v>94958.66</v>
      </c>
      <c r="F42" s="44">
        <f t="shared" si="2"/>
        <v>360748.94000000006</v>
      </c>
      <c r="G42" s="11" t="s">
        <v>54</v>
      </c>
      <c r="H42" s="101">
        <v>0</v>
      </c>
      <c r="I42" s="101">
        <v>0</v>
      </c>
      <c r="J42" s="110">
        <v>0</v>
      </c>
      <c r="K42" s="110">
        <v>0</v>
      </c>
      <c r="L42" s="120">
        <v>0</v>
      </c>
      <c r="M42" s="120">
        <v>0</v>
      </c>
      <c r="N42" s="76">
        <f t="shared" si="3"/>
        <v>0</v>
      </c>
    </row>
    <row r="43" spans="1:14" ht="9" customHeight="1" x14ac:dyDescent="0.2">
      <c r="A43" s="10" t="s">
        <v>41</v>
      </c>
      <c r="B43" s="11" t="s">
        <v>12</v>
      </c>
      <c r="C43" s="101">
        <v>897</v>
      </c>
      <c r="D43" s="110">
        <v>2208</v>
      </c>
      <c r="E43" s="120">
        <v>4433</v>
      </c>
      <c r="F43" s="44">
        <f t="shared" si="2"/>
        <v>7538</v>
      </c>
      <c r="G43" s="11" t="s">
        <v>56</v>
      </c>
      <c r="H43" s="101">
        <v>0</v>
      </c>
      <c r="I43" s="101">
        <v>0</v>
      </c>
      <c r="J43" s="110">
        <v>0</v>
      </c>
      <c r="K43" s="110">
        <v>0</v>
      </c>
      <c r="L43" s="120">
        <v>0</v>
      </c>
      <c r="M43" s="120">
        <v>0</v>
      </c>
      <c r="N43" s="76">
        <f t="shared" si="3"/>
        <v>0</v>
      </c>
    </row>
    <row r="44" spans="1:14" ht="9" customHeight="1" x14ac:dyDescent="0.2">
      <c r="A44" s="10" t="s">
        <v>42</v>
      </c>
      <c r="B44" s="11" t="s">
        <v>58</v>
      </c>
      <c r="C44" s="101">
        <v>1413</v>
      </c>
      <c r="D44" s="110">
        <v>1314</v>
      </c>
      <c r="E44" s="120">
        <v>1987</v>
      </c>
      <c r="F44" s="44">
        <f t="shared" si="2"/>
        <v>4714</v>
      </c>
      <c r="G44" s="11" t="s">
        <v>54</v>
      </c>
      <c r="H44" s="101">
        <v>0</v>
      </c>
      <c r="I44" s="101">
        <v>0</v>
      </c>
      <c r="J44" s="110">
        <v>0</v>
      </c>
      <c r="K44" s="110">
        <v>0</v>
      </c>
      <c r="L44" s="120">
        <v>0</v>
      </c>
      <c r="M44" s="120">
        <v>0</v>
      </c>
      <c r="N44" s="76">
        <f t="shared" si="3"/>
        <v>0</v>
      </c>
    </row>
    <row r="45" spans="1:14" ht="9" customHeight="1" x14ac:dyDescent="0.2">
      <c r="A45" s="10" t="s">
        <v>43</v>
      </c>
      <c r="B45" s="11" t="s">
        <v>58</v>
      </c>
      <c r="C45" s="163">
        <v>135331.78</v>
      </c>
      <c r="D45" s="177">
        <v>93854.25</v>
      </c>
      <c r="E45" s="157">
        <v>180094.37</v>
      </c>
      <c r="F45" s="164">
        <f t="shared" si="2"/>
        <v>409280.4</v>
      </c>
      <c r="G45" s="11" t="s">
        <v>54</v>
      </c>
      <c r="H45" s="101">
        <v>0</v>
      </c>
      <c r="I45" s="101">
        <v>0</v>
      </c>
      <c r="J45" s="110">
        <v>0</v>
      </c>
      <c r="K45" s="110">
        <v>0</v>
      </c>
      <c r="L45" s="120">
        <v>0</v>
      </c>
      <c r="M45" s="120">
        <v>0</v>
      </c>
      <c r="N45" s="76">
        <f t="shared" si="3"/>
        <v>0</v>
      </c>
    </row>
    <row r="46" spans="1:14" ht="9" customHeight="1" x14ac:dyDescent="0.2">
      <c r="A46" s="10" t="s">
        <v>44</v>
      </c>
      <c r="B46" s="11" t="s">
        <v>204</v>
      </c>
      <c r="C46" s="101">
        <v>363</v>
      </c>
      <c r="D46" s="177">
        <v>203.8</v>
      </c>
      <c r="E46" s="156">
        <v>220.75</v>
      </c>
      <c r="F46" s="44">
        <f t="shared" si="2"/>
        <v>787.55</v>
      </c>
      <c r="G46" s="11" t="s">
        <v>54</v>
      </c>
      <c r="H46" s="101">
        <v>0</v>
      </c>
      <c r="I46" s="101">
        <v>0</v>
      </c>
      <c r="J46" s="110">
        <v>0</v>
      </c>
      <c r="K46" s="110">
        <v>0</v>
      </c>
      <c r="L46" s="120">
        <v>0</v>
      </c>
      <c r="M46" s="120">
        <v>0</v>
      </c>
      <c r="N46" s="76">
        <f t="shared" si="3"/>
        <v>0</v>
      </c>
    </row>
    <row r="47" spans="1:14" ht="9" customHeight="1" x14ac:dyDescent="0.2">
      <c r="A47" s="10" t="s">
        <v>45</v>
      </c>
      <c r="B47" s="11" t="s">
        <v>12</v>
      </c>
      <c r="C47" s="101">
        <v>1336</v>
      </c>
      <c r="D47" s="110">
        <v>1333</v>
      </c>
      <c r="E47" s="120">
        <v>1239</v>
      </c>
      <c r="F47" s="44">
        <f t="shared" si="2"/>
        <v>3908</v>
      </c>
      <c r="G47" s="11" t="s">
        <v>54</v>
      </c>
      <c r="H47" s="101">
        <v>0</v>
      </c>
      <c r="I47" s="101">
        <v>0</v>
      </c>
      <c r="J47" s="110">
        <v>0</v>
      </c>
      <c r="K47" s="110">
        <v>0</v>
      </c>
      <c r="L47" s="120">
        <v>0</v>
      </c>
      <c r="M47" s="120">
        <v>0</v>
      </c>
      <c r="N47" s="76">
        <f t="shared" si="3"/>
        <v>0</v>
      </c>
    </row>
    <row r="48" spans="1:14" ht="9" customHeight="1" x14ac:dyDescent="0.2">
      <c r="A48" s="10" t="s">
        <v>46</v>
      </c>
      <c r="B48" s="11" t="s">
        <v>12</v>
      </c>
      <c r="C48" s="101">
        <v>242</v>
      </c>
      <c r="D48" s="110">
        <v>260</v>
      </c>
      <c r="E48" s="120">
        <v>226</v>
      </c>
      <c r="F48" s="44">
        <f t="shared" si="2"/>
        <v>728</v>
      </c>
      <c r="G48" s="11" t="s">
        <v>54</v>
      </c>
      <c r="H48" s="101">
        <v>0</v>
      </c>
      <c r="I48" s="101">
        <v>0</v>
      </c>
      <c r="J48" s="110">
        <v>0</v>
      </c>
      <c r="K48" s="110">
        <v>0</v>
      </c>
      <c r="L48" s="120">
        <v>0</v>
      </c>
      <c r="M48" s="120">
        <v>0</v>
      </c>
      <c r="N48" s="76">
        <f t="shared" si="3"/>
        <v>0</v>
      </c>
    </row>
    <row r="49" spans="1:14" ht="9" customHeight="1" x14ac:dyDescent="0.2">
      <c r="A49" s="10" t="s">
        <v>47</v>
      </c>
      <c r="B49" s="11" t="s">
        <v>12</v>
      </c>
      <c r="C49" s="101">
        <v>9</v>
      </c>
      <c r="D49" s="110">
        <v>62</v>
      </c>
      <c r="E49" s="120">
        <v>109</v>
      </c>
      <c r="F49" s="44">
        <f t="shared" si="2"/>
        <v>180</v>
      </c>
      <c r="G49" s="11" t="s">
        <v>54</v>
      </c>
      <c r="H49" s="101">
        <v>0</v>
      </c>
      <c r="I49" s="101">
        <v>0</v>
      </c>
      <c r="J49" s="110">
        <v>0</v>
      </c>
      <c r="K49" s="110">
        <v>0</v>
      </c>
      <c r="L49" s="120">
        <v>0</v>
      </c>
      <c r="M49" s="120">
        <v>0</v>
      </c>
      <c r="N49" s="76">
        <f t="shared" si="3"/>
        <v>0</v>
      </c>
    </row>
    <row r="50" spans="1:14" ht="9" customHeight="1" x14ac:dyDescent="0.2">
      <c r="A50" s="10" t="s">
        <v>48</v>
      </c>
      <c r="B50" s="11" t="s">
        <v>63</v>
      </c>
      <c r="C50" s="101">
        <v>2010</v>
      </c>
      <c r="D50" s="110">
        <v>2020</v>
      </c>
      <c r="E50" s="120">
        <v>2121</v>
      </c>
      <c r="F50" s="44">
        <f t="shared" si="2"/>
        <v>6151</v>
      </c>
      <c r="G50" s="11" t="s">
        <v>54</v>
      </c>
      <c r="H50" s="101">
        <v>0</v>
      </c>
      <c r="I50" s="101">
        <v>0</v>
      </c>
      <c r="J50" s="110">
        <v>0</v>
      </c>
      <c r="K50" s="110">
        <v>0</v>
      </c>
      <c r="L50" s="120">
        <v>0</v>
      </c>
      <c r="M50" s="120">
        <v>0</v>
      </c>
      <c r="N50" s="76">
        <f t="shared" si="3"/>
        <v>0</v>
      </c>
    </row>
    <row r="51" spans="1:14" ht="9" customHeight="1" x14ac:dyDescent="0.2">
      <c r="A51" s="10" t="s">
        <v>49</v>
      </c>
      <c r="B51" s="11" t="s">
        <v>63</v>
      </c>
      <c r="C51" s="101">
        <v>1649</v>
      </c>
      <c r="D51" s="110">
        <v>2015</v>
      </c>
      <c r="E51" s="120">
        <v>1888</v>
      </c>
      <c r="F51" s="44">
        <f t="shared" si="2"/>
        <v>5552</v>
      </c>
      <c r="G51" s="11" t="s">
        <v>54</v>
      </c>
      <c r="H51" s="101">
        <v>0</v>
      </c>
      <c r="I51" s="101">
        <v>0</v>
      </c>
      <c r="J51" s="110">
        <v>0</v>
      </c>
      <c r="K51" s="110">
        <v>0</v>
      </c>
      <c r="L51" s="120">
        <v>0</v>
      </c>
      <c r="M51" s="120">
        <v>0</v>
      </c>
      <c r="N51" s="76">
        <f t="shared" si="3"/>
        <v>0</v>
      </c>
    </row>
    <row r="52" spans="1:14" ht="9" customHeight="1" x14ac:dyDescent="0.2">
      <c r="A52" s="10" t="s">
        <v>50</v>
      </c>
      <c r="B52" s="11" t="s">
        <v>63</v>
      </c>
      <c r="C52" s="101">
        <v>4472</v>
      </c>
      <c r="D52" s="110">
        <v>4523</v>
      </c>
      <c r="E52" s="120">
        <v>4233</v>
      </c>
      <c r="F52" s="44">
        <f t="shared" si="2"/>
        <v>13228</v>
      </c>
      <c r="G52" s="11" t="s">
        <v>54</v>
      </c>
      <c r="H52" s="101">
        <v>0</v>
      </c>
      <c r="I52" s="101">
        <v>0</v>
      </c>
      <c r="J52" s="110">
        <v>0</v>
      </c>
      <c r="K52" s="110">
        <v>0</v>
      </c>
      <c r="L52" s="120">
        <v>0</v>
      </c>
      <c r="M52" s="120">
        <v>0</v>
      </c>
      <c r="N52" s="76">
        <f t="shared" si="3"/>
        <v>0</v>
      </c>
    </row>
    <row r="53" spans="1:14" ht="9" customHeight="1" x14ac:dyDescent="0.2">
      <c r="A53" s="10" t="s">
        <v>51</v>
      </c>
      <c r="B53" s="11" t="s">
        <v>64</v>
      </c>
      <c r="C53" s="101">
        <v>57</v>
      </c>
      <c r="D53" s="110">
        <v>88</v>
      </c>
      <c r="E53" s="120">
        <v>101</v>
      </c>
      <c r="F53" s="44">
        <f t="shared" si="2"/>
        <v>246</v>
      </c>
      <c r="G53" s="11" t="s">
        <v>54</v>
      </c>
      <c r="H53" s="101">
        <v>0</v>
      </c>
      <c r="I53" s="101">
        <v>0</v>
      </c>
      <c r="J53" s="110">
        <v>0</v>
      </c>
      <c r="K53" s="110">
        <v>0</v>
      </c>
      <c r="L53" s="120">
        <v>0</v>
      </c>
      <c r="M53" s="120">
        <v>0</v>
      </c>
      <c r="N53" s="76">
        <f t="shared" si="3"/>
        <v>0</v>
      </c>
    </row>
    <row r="54" spans="1:14" ht="9" customHeight="1" x14ac:dyDescent="0.2">
      <c r="A54" s="10" t="s">
        <v>52</v>
      </c>
      <c r="B54" s="11" t="s">
        <v>165</v>
      </c>
      <c r="C54" s="101">
        <v>27</v>
      </c>
      <c r="D54" s="110">
        <v>30</v>
      </c>
      <c r="E54" s="120">
        <v>66</v>
      </c>
      <c r="F54" s="44">
        <f t="shared" si="2"/>
        <v>123</v>
      </c>
      <c r="G54" s="11" t="s">
        <v>54</v>
      </c>
      <c r="H54" s="101">
        <v>0</v>
      </c>
      <c r="I54" s="101">
        <v>0</v>
      </c>
      <c r="J54" s="110">
        <v>0</v>
      </c>
      <c r="K54" s="110">
        <v>0</v>
      </c>
      <c r="L54" s="120">
        <v>0</v>
      </c>
      <c r="M54" s="120">
        <v>0</v>
      </c>
      <c r="N54" s="76">
        <f t="shared" si="3"/>
        <v>0</v>
      </c>
    </row>
    <row r="55" spans="1:14" ht="9" customHeight="1" x14ac:dyDescent="0.2">
      <c r="A55" s="10" t="s">
        <v>175</v>
      </c>
      <c r="B55" s="11" t="s">
        <v>65</v>
      </c>
      <c r="C55" s="101">
        <v>399</v>
      </c>
      <c r="D55" s="110">
        <v>448</v>
      </c>
      <c r="E55" s="120">
        <v>366</v>
      </c>
      <c r="F55" s="44">
        <f t="shared" si="2"/>
        <v>1213</v>
      </c>
      <c r="G55" s="11" t="s">
        <v>54</v>
      </c>
      <c r="H55" s="101">
        <v>0</v>
      </c>
      <c r="I55" s="101">
        <v>0</v>
      </c>
      <c r="J55" s="110">
        <v>0</v>
      </c>
      <c r="K55" s="110">
        <v>0</v>
      </c>
      <c r="L55" s="120">
        <v>0</v>
      </c>
      <c r="M55" s="120">
        <v>0</v>
      </c>
      <c r="N55" s="76">
        <f t="shared" si="3"/>
        <v>0</v>
      </c>
    </row>
    <row r="56" spans="1:14" ht="9" customHeight="1" x14ac:dyDescent="0.2">
      <c r="A56" s="10" t="s">
        <v>172</v>
      </c>
      <c r="B56" s="11" t="s">
        <v>66</v>
      </c>
      <c r="C56" s="101">
        <v>19</v>
      </c>
      <c r="D56" s="110">
        <v>16</v>
      </c>
      <c r="E56" s="120">
        <v>22</v>
      </c>
      <c r="F56" s="44">
        <f t="shared" si="2"/>
        <v>57</v>
      </c>
      <c r="G56" s="11" t="s">
        <v>54</v>
      </c>
      <c r="H56" s="101">
        <v>0</v>
      </c>
      <c r="I56" s="101">
        <v>0</v>
      </c>
      <c r="J56" s="110">
        <v>0</v>
      </c>
      <c r="K56" s="110">
        <v>0</v>
      </c>
      <c r="L56" s="120">
        <v>0</v>
      </c>
      <c r="M56" s="120">
        <v>0</v>
      </c>
      <c r="N56" s="76">
        <f t="shared" si="3"/>
        <v>0</v>
      </c>
    </row>
    <row r="57" spans="1:14" ht="9" customHeight="1" x14ac:dyDescent="0.2">
      <c r="A57" s="10" t="s">
        <v>173</v>
      </c>
      <c r="B57" s="11" t="s">
        <v>67</v>
      </c>
      <c r="C57" s="101">
        <v>19</v>
      </c>
      <c r="D57" s="110">
        <v>14</v>
      </c>
      <c r="E57" s="120">
        <v>21</v>
      </c>
      <c r="F57" s="44">
        <f t="shared" si="2"/>
        <v>54</v>
      </c>
      <c r="G57" s="11" t="s">
        <v>54</v>
      </c>
      <c r="H57" s="101">
        <v>0</v>
      </c>
      <c r="I57" s="101">
        <v>0</v>
      </c>
      <c r="J57" s="110">
        <v>0</v>
      </c>
      <c r="K57" s="110">
        <v>0</v>
      </c>
      <c r="L57" s="120">
        <v>0</v>
      </c>
      <c r="M57" s="120">
        <v>0</v>
      </c>
      <c r="N57" s="76">
        <f t="shared" si="3"/>
        <v>0</v>
      </c>
    </row>
    <row r="58" spans="1:14" ht="9" customHeight="1" x14ac:dyDescent="0.2">
      <c r="A58" s="10" t="s">
        <v>174</v>
      </c>
      <c r="B58" s="11" t="s">
        <v>67</v>
      </c>
      <c r="C58" s="101">
        <v>0</v>
      </c>
      <c r="D58" s="110">
        <v>2</v>
      </c>
      <c r="E58" s="120">
        <v>1</v>
      </c>
      <c r="F58" s="44">
        <f t="shared" si="2"/>
        <v>3</v>
      </c>
      <c r="G58" s="11" t="s">
        <v>54</v>
      </c>
      <c r="H58" s="101">
        <v>0</v>
      </c>
      <c r="I58" s="101">
        <v>0</v>
      </c>
      <c r="J58" s="110">
        <v>0</v>
      </c>
      <c r="K58" s="110">
        <v>0</v>
      </c>
      <c r="L58" s="120">
        <v>0</v>
      </c>
      <c r="M58" s="120">
        <v>0</v>
      </c>
      <c r="N58" s="76">
        <f t="shared" si="3"/>
        <v>0</v>
      </c>
    </row>
    <row r="59" spans="1:14" ht="9" customHeight="1" x14ac:dyDescent="0.2">
      <c r="A59" s="10" t="s">
        <v>53</v>
      </c>
      <c r="B59" s="11" t="s">
        <v>12</v>
      </c>
      <c r="C59" s="101">
        <v>1</v>
      </c>
      <c r="D59" s="110">
        <v>0</v>
      </c>
      <c r="E59" s="120">
        <v>0</v>
      </c>
      <c r="F59" s="44">
        <f t="shared" si="2"/>
        <v>1</v>
      </c>
      <c r="G59" s="11" t="s">
        <v>59</v>
      </c>
      <c r="H59" s="129">
        <v>13</v>
      </c>
      <c r="I59" s="129">
        <v>4</v>
      </c>
      <c r="J59" s="110">
        <v>0</v>
      </c>
      <c r="K59" s="110">
        <v>0</v>
      </c>
      <c r="L59" s="120">
        <v>0</v>
      </c>
      <c r="M59" s="120">
        <v>0</v>
      </c>
      <c r="N59" s="76">
        <f t="shared" si="3"/>
        <v>4</v>
      </c>
    </row>
    <row r="61" spans="1:14" x14ac:dyDescent="0.2">
      <c r="F61" s="2"/>
      <c r="I61" s="2"/>
      <c r="J61" s="2"/>
      <c r="K61" s="2"/>
      <c r="L61" s="2"/>
    </row>
    <row r="69" spans="9:12" x14ac:dyDescent="0.2">
      <c r="I69" s="7"/>
      <c r="J69" s="58"/>
      <c r="K69" s="7"/>
      <c r="L69" s="58"/>
    </row>
  </sheetData>
  <mergeCells count="28">
    <mergeCell ref="A24:N24"/>
    <mergeCell ref="C25:F25"/>
    <mergeCell ref="I25:N25"/>
    <mergeCell ref="A25:A27"/>
    <mergeCell ref="B25:B27"/>
    <mergeCell ref="C26:C27"/>
    <mergeCell ref="D26:D27"/>
    <mergeCell ref="E26:E27"/>
    <mergeCell ref="F26:F27"/>
    <mergeCell ref="H26:I26"/>
    <mergeCell ref="J26:K26"/>
    <mergeCell ref="L26:M26"/>
    <mergeCell ref="G25:G27"/>
    <mergeCell ref="N26:N27"/>
    <mergeCell ref="A1:N1"/>
    <mergeCell ref="C2:F2"/>
    <mergeCell ref="H2:N2"/>
    <mergeCell ref="A2:A4"/>
    <mergeCell ref="B2:B4"/>
    <mergeCell ref="C3:C4"/>
    <mergeCell ref="D3:D4"/>
    <mergeCell ref="E3:E4"/>
    <mergeCell ref="F3:F4"/>
    <mergeCell ref="G2:G4"/>
    <mergeCell ref="N3:N4"/>
    <mergeCell ref="H3:I3"/>
    <mergeCell ref="J3:K3"/>
    <mergeCell ref="L3:M3"/>
  </mergeCells>
  <printOptions horizontalCentered="1"/>
  <pageMargins left="0.23622047244094491" right="0.23622047244094491" top="0.74803149606299213" bottom="0.74803149606299213" header="0.31496062992125984" footer="0.31496062992125984"/>
  <pageSetup scale="90" orientation="landscape" r:id="rId1"/>
  <colBreaks count="1" manualBreakCount="1">
    <brk id="14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view="pageBreakPreview" zoomScale="130" zoomScaleNormal="110" zoomScaleSheetLayoutView="130" workbookViewId="0">
      <selection activeCell="L8" sqref="L8"/>
    </sheetView>
  </sheetViews>
  <sheetFormatPr baseColWidth="10" defaultColWidth="9.33203125" defaultRowHeight="12.75" x14ac:dyDescent="0.2"/>
  <cols>
    <col min="1" max="1" width="27.33203125" customWidth="1"/>
    <col min="2" max="2" width="16.83203125" customWidth="1"/>
    <col min="3" max="5" width="6.6640625" customWidth="1"/>
    <col min="6" max="6" width="8" customWidth="1"/>
    <col min="7" max="7" width="10.33203125" customWidth="1"/>
    <col min="8" max="8" width="5.83203125" customWidth="1"/>
    <col min="9" max="9" width="5.6640625" customWidth="1"/>
    <col min="10" max="10" width="6.1640625" customWidth="1"/>
    <col min="11" max="11" width="5.83203125" customWidth="1"/>
    <col min="12" max="13" width="5.5" customWidth="1"/>
    <col min="14" max="14" width="8" customWidth="1"/>
  </cols>
  <sheetData>
    <row r="1" spans="1:14" ht="12" customHeight="1" x14ac:dyDescent="0.2">
      <c r="A1" s="254" t="s">
        <v>148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20"/>
    </row>
    <row r="2" spans="1:14" ht="9" customHeight="1" x14ac:dyDescent="0.2">
      <c r="A2" s="209" t="s">
        <v>78</v>
      </c>
      <c r="B2" s="209" t="s">
        <v>71</v>
      </c>
      <c r="C2" s="209" t="s">
        <v>22</v>
      </c>
      <c r="D2" s="209"/>
      <c r="E2" s="209"/>
      <c r="F2" s="209"/>
      <c r="G2" s="209" t="s">
        <v>23</v>
      </c>
      <c r="H2" s="209" t="s">
        <v>24</v>
      </c>
      <c r="I2" s="209"/>
      <c r="J2" s="209"/>
      <c r="K2" s="209"/>
      <c r="L2" s="209"/>
      <c r="M2" s="209"/>
      <c r="N2" s="209"/>
    </row>
    <row r="3" spans="1:14" ht="18" customHeight="1" x14ac:dyDescent="0.2">
      <c r="A3" s="209"/>
      <c r="B3" s="209"/>
      <c r="C3" s="209" t="s">
        <v>221</v>
      </c>
      <c r="D3" s="209" t="s">
        <v>222</v>
      </c>
      <c r="E3" s="209" t="s">
        <v>223</v>
      </c>
      <c r="F3" s="210" t="s">
        <v>25</v>
      </c>
      <c r="G3" s="209"/>
      <c r="H3" s="209" t="s">
        <v>221</v>
      </c>
      <c r="I3" s="209"/>
      <c r="J3" s="209" t="s">
        <v>222</v>
      </c>
      <c r="K3" s="209"/>
      <c r="L3" s="209" t="s">
        <v>223</v>
      </c>
      <c r="M3" s="209"/>
      <c r="N3" s="210" t="s">
        <v>25</v>
      </c>
    </row>
    <row r="4" spans="1:14" ht="18" customHeight="1" x14ac:dyDescent="0.2">
      <c r="A4" s="209"/>
      <c r="B4" s="209"/>
      <c r="C4" s="209"/>
      <c r="D4" s="209"/>
      <c r="E4" s="209"/>
      <c r="F4" s="211"/>
      <c r="G4" s="209"/>
      <c r="H4" s="57" t="s">
        <v>215</v>
      </c>
      <c r="I4" s="57" t="s">
        <v>216</v>
      </c>
      <c r="J4" s="57" t="s">
        <v>215</v>
      </c>
      <c r="K4" s="57" t="s">
        <v>216</v>
      </c>
      <c r="L4" s="57" t="s">
        <v>215</v>
      </c>
      <c r="M4" s="57" t="s">
        <v>216</v>
      </c>
      <c r="N4" s="211"/>
    </row>
    <row r="5" spans="1:14" ht="9" customHeight="1" x14ac:dyDescent="0.2">
      <c r="A5" s="31" t="s">
        <v>77</v>
      </c>
      <c r="B5" s="31" t="s">
        <v>158</v>
      </c>
      <c r="C5" s="101">
        <v>9008</v>
      </c>
      <c r="D5" s="110">
        <v>9994</v>
      </c>
      <c r="E5" s="120">
        <v>10954</v>
      </c>
      <c r="F5" s="46">
        <f t="shared" ref="F5:F11" si="0">SUM(C5:E5)</f>
        <v>29956</v>
      </c>
      <c r="G5" s="32" t="s">
        <v>13</v>
      </c>
      <c r="H5" s="130">
        <v>7934</v>
      </c>
      <c r="I5" s="101">
        <v>1074</v>
      </c>
      <c r="J5" s="110">
        <v>7638</v>
      </c>
      <c r="K5" s="110">
        <v>974</v>
      </c>
      <c r="L5" s="120">
        <v>8619</v>
      </c>
      <c r="M5" s="120">
        <v>1242</v>
      </c>
      <c r="N5" s="66">
        <f t="shared" ref="N5:N11" si="1">SUM(I5:M5)</f>
        <v>19547</v>
      </c>
    </row>
    <row r="6" spans="1:14" ht="9" customHeight="1" x14ac:dyDescent="0.2">
      <c r="A6" s="31" t="s">
        <v>4</v>
      </c>
      <c r="B6" s="31" t="s">
        <v>106</v>
      </c>
      <c r="C6" s="101">
        <v>415</v>
      </c>
      <c r="D6" s="110">
        <v>478</v>
      </c>
      <c r="E6" s="120">
        <v>528</v>
      </c>
      <c r="F6" s="46">
        <f t="shared" si="0"/>
        <v>1421</v>
      </c>
      <c r="G6" s="32" t="s">
        <v>13</v>
      </c>
      <c r="H6" s="130">
        <v>1959</v>
      </c>
      <c r="I6" s="101">
        <v>400</v>
      </c>
      <c r="J6" s="110">
        <v>1639</v>
      </c>
      <c r="K6" s="110">
        <v>335</v>
      </c>
      <c r="L6" s="120">
        <v>1591</v>
      </c>
      <c r="M6" s="120">
        <v>345</v>
      </c>
      <c r="N6" s="66">
        <f t="shared" si="1"/>
        <v>4310</v>
      </c>
    </row>
    <row r="7" spans="1:14" ht="9" customHeight="1" x14ac:dyDescent="0.2">
      <c r="A7" s="31" t="s">
        <v>5</v>
      </c>
      <c r="B7" s="31" t="s">
        <v>10</v>
      </c>
      <c r="C7" s="101">
        <v>24</v>
      </c>
      <c r="D7" s="110">
        <v>4</v>
      </c>
      <c r="E7" s="120">
        <v>2</v>
      </c>
      <c r="F7" s="46">
        <f t="shared" si="0"/>
        <v>30</v>
      </c>
      <c r="G7" s="32" t="s">
        <v>13</v>
      </c>
      <c r="H7" s="101">
        <v>298</v>
      </c>
      <c r="I7" s="101">
        <v>69</v>
      </c>
      <c r="J7" s="110">
        <v>123</v>
      </c>
      <c r="K7" s="110">
        <v>21</v>
      </c>
      <c r="L7" s="120">
        <v>50</v>
      </c>
      <c r="M7" s="120">
        <v>8</v>
      </c>
      <c r="N7" s="66">
        <f t="shared" si="1"/>
        <v>271</v>
      </c>
    </row>
    <row r="8" spans="1:14" ht="9" customHeight="1" x14ac:dyDescent="0.2">
      <c r="A8" s="31" t="s">
        <v>6</v>
      </c>
      <c r="B8" s="31" t="s">
        <v>11</v>
      </c>
      <c r="C8" s="101">
        <v>52</v>
      </c>
      <c r="D8" s="110">
        <v>68</v>
      </c>
      <c r="E8" s="120">
        <v>55</v>
      </c>
      <c r="F8" s="46">
        <f t="shared" si="0"/>
        <v>175</v>
      </c>
      <c r="G8" s="32" t="s">
        <v>13</v>
      </c>
      <c r="H8" s="130">
        <v>660</v>
      </c>
      <c r="I8" s="101">
        <v>259</v>
      </c>
      <c r="J8" s="110">
        <v>891</v>
      </c>
      <c r="K8" s="110">
        <v>485</v>
      </c>
      <c r="L8" s="120">
        <v>808</v>
      </c>
      <c r="M8" s="120">
        <v>249</v>
      </c>
      <c r="N8" s="66">
        <f t="shared" si="1"/>
        <v>2692</v>
      </c>
    </row>
    <row r="9" spans="1:14" ht="9" customHeight="1" x14ac:dyDescent="0.2">
      <c r="A9" s="31" t="s">
        <v>7</v>
      </c>
      <c r="B9" s="31" t="s">
        <v>107</v>
      </c>
      <c r="C9" s="101">
        <v>11</v>
      </c>
      <c r="D9" s="110">
        <v>8</v>
      </c>
      <c r="E9" s="120">
        <v>4</v>
      </c>
      <c r="F9" s="46">
        <f t="shared" si="0"/>
        <v>23</v>
      </c>
      <c r="G9" s="32" t="s">
        <v>13</v>
      </c>
      <c r="H9" s="130">
        <v>142</v>
      </c>
      <c r="I9" s="101">
        <v>86</v>
      </c>
      <c r="J9" s="110">
        <v>135</v>
      </c>
      <c r="K9" s="110">
        <v>63</v>
      </c>
      <c r="L9" s="120">
        <v>57</v>
      </c>
      <c r="M9" s="120">
        <v>34</v>
      </c>
      <c r="N9" s="66">
        <f t="shared" si="1"/>
        <v>375</v>
      </c>
    </row>
    <row r="10" spans="1:14" ht="9" customHeight="1" x14ac:dyDescent="0.2">
      <c r="A10" s="31" t="s">
        <v>8</v>
      </c>
      <c r="B10" s="31" t="s">
        <v>107</v>
      </c>
      <c r="C10" s="101">
        <v>11</v>
      </c>
      <c r="D10" s="110">
        <v>12</v>
      </c>
      <c r="E10" s="120">
        <v>7</v>
      </c>
      <c r="F10" s="46">
        <f t="shared" si="0"/>
        <v>30</v>
      </c>
      <c r="G10" s="32" t="s">
        <v>14</v>
      </c>
      <c r="H10" s="130">
        <v>166</v>
      </c>
      <c r="I10" s="101">
        <v>40</v>
      </c>
      <c r="J10" s="110">
        <v>157</v>
      </c>
      <c r="K10" s="110">
        <v>32</v>
      </c>
      <c r="L10" s="120">
        <v>98</v>
      </c>
      <c r="M10" s="120">
        <v>22</v>
      </c>
      <c r="N10" s="66">
        <f t="shared" si="1"/>
        <v>349</v>
      </c>
    </row>
    <row r="11" spans="1:14" ht="9" customHeight="1" x14ac:dyDescent="0.2">
      <c r="A11" s="31" t="s">
        <v>9</v>
      </c>
      <c r="B11" s="31" t="s">
        <v>9</v>
      </c>
      <c r="C11" s="101">
        <v>1473</v>
      </c>
      <c r="D11" s="110">
        <v>1698</v>
      </c>
      <c r="E11" s="120">
        <v>1514</v>
      </c>
      <c r="F11" s="67">
        <f t="shared" si="0"/>
        <v>4685</v>
      </c>
      <c r="G11" s="32" t="s">
        <v>13</v>
      </c>
      <c r="H11" s="130">
        <v>1417</v>
      </c>
      <c r="I11" s="101">
        <v>56</v>
      </c>
      <c r="J11" s="110">
        <v>1471</v>
      </c>
      <c r="K11" s="110">
        <v>66</v>
      </c>
      <c r="L11" s="120">
        <v>1414</v>
      </c>
      <c r="M11" s="120">
        <v>156</v>
      </c>
      <c r="N11" s="66">
        <f t="shared" si="1"/>
        <v>3163</v>
      </c>
    </row>
    <row r="12" spans="1:14" x14ac:dyDescent="0.2">
      <c r="A12" s="258" t="s">
        <v>167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</row>
    <row r="13" spans="1:14" ht="12.75" customHeight="1" x14ac:dyDescent="0.2">
      <c r="A13" s="209" t="s">
        <v>78</v>
      </c>
      <c r="B13" s="209" t="s">
        <v>71</v>
      </c>
      <c r="C13" s="209" t="s">
        <v>22</v>
      </c>
      <c r="D13" s="209"/>
      <c r="E13" s="209"/>
      <c r="F13" s="209"/>
      <c r="G13" s="209" t="s">
        <v>23</v>
      </c>
      <c r="H13" s="209" t="s">
        <v>24</v>
      </c>
      <c r="I13" s="209"/>
      <c r="J13" s="209"/>
      <c r="K13" s="209"/>
      <c r="L13" s="209"/>
      <c r="M13" s="209"/>
      <c r="N13" s="209"/>
    </row>
    <row r="14" spans="1:14" ht="27" customHeight="1" x14ac:dyDescent="0.2">
      <c r="A14" s="209"/>
      <c r="B14" s="209"/>
      <c r="C14" s="209" t="s">
        <v>221</v>
      </c>
      <c r="D14" s="209" t="s">
        <v>222</v>
      </c>
      <c r="E14" s="209" t="s">
        <v>223</v>
      </c>
      <c r="F14" s="241" t="s">
        <v>25</v>
      </c>
      <c r="G14" s="209"/>
      <c r="H14" s="209" t="s">
        <v>221</v>
      </c>
      <c r="I14" s="209"/>
      <c r="J14" s="209" t="s">
        <v>222</v>
      </c>
      <c r="K14" s="209"/>
      <c r="L14" s="209" t="s">
        <v>223</v>
      </c>
      <c r="M14" s="209"/>
      <c r="N14" s="210" t="s">
        <v>25</v>
      </c>
    </row>
    <row r="15" spans="1:14" ht="18" x14ac:dyDescent="0.2">
      <c r="A15" s="209"/>
      <c r="B15" s="209"/>
      <c r="C15" s="209"/>
      <c r="D15" s="209"/>
      <c r="E15" s="209"/>
      <c r="F15" s="241"/>
      <c r="G15" s="209"/>
      <c r="H15" s="57" t="s">
        <v>215</v>
      </c>
      <c r="I15" s="57" t="s">
        <v>216</v>
      </c>
      <c r="J15" s="57" t="s">
        <v>215</v>
      </c>
      <c r="K15" s="57" t="s">
        <v>216</v>
      </c>
      <c r="L15" s="57" t="s">
        <v>215</v>
      </c>
      <c r="M15" s="57" t="s">
        <v>216</v>
      </c>
      <c r="N15" s="211"/>
    </row>
    <row r="16" spans="1:14" ht="33.75" customHeight="1" x14ac:dyDescent="0.2">
      <c r="A16" s="161" t="s">
        <v>179</v>
      </c>
      <c r="B16" s="63" t="s">
        <v>195</v>
      </c>
      <c r="C16" s="103">
        <v>2</v>
      </c>
      <c r="D16" s="111">
        <v>2</v>
      </c>
      <c r="E16" s="121">
        <v>3</v>
      </c>
      <c r="F16" s="66">
        <f>+E16+D16+C16</f>
        <v>7</v>
      </c>
      <c r="G16" s="35" t="s">
        <v>13</v>
      </c>
      <c r="H16" s="102">
        <v>66</v>
      </c>
      <c r="I16" s="103">
        <v>123</v>
      </c>
      <c r="J16" s="111">
        <v>35</v>
      </c>
      <c r="K16" s="111">
        <v>40</v>
      </c>
      <c r="L16" s="121">
        <v>33</v>
      </c>
      <c r="M16" s="121">
        <v>13</v>
      </c>
      <c r="N16" s="66">
        <f>+M16+K16+I16</f>
        <v>176</v>
      </c>
    </row>
    <row r="17" spans="1:14" ht="19.5" customHeight="1" x14ac:dyDescent="0.2">
      <c r="A17" s="64" t="s">
        <v>68</v>
      </c>
      <c r="B17" s="64" t="s">
        <v>72</v>
      </c>
      <c r="C17" s="91">
        <v>50</v>
      </c>
      <c r="D17" s="81">
        <v>10</v>
      </c>
      <c r="E17" s="98">
        <v>40</v>
      </c>
      <c r="F17" s="65">
        <f>+E17+D17+C17</f>
        <v>100</v>
      </c>
      <c r="G17" s="62" t="s">
        <v>13</v>
      </c>
      <c r="H17" s="262">
        <v>66</v>
      </c>
      <c r="I17" s="262">
        <v>123</v>
      </c>
      <c r="J17" s="265">
        <v>35</v>
      </c>
      <c r="K17" s="265">
        <v>40</v>
      </c>
      <c r="L17" s="259">
        <v>33</v>
      </c>
      <c r="M17" s="259">
        <v>13</v>
      </c>
      <c r="N17" s="65">
        <f>+M17+K17+I17</f>
        <v>176</v>
      </c>
    </row>
    <row r="18" spans="1:14" ht="20.25" customHeight="1" x14ac:dyDescent="0.2">
      <c r="A18" s="14" t="s">
        <v>69</v>
      </c>
      <c r="B18" s="14" t="s">
        <v>73</v>
      </c>
      <c r="C18" s="92">
        <v>0</v>
      </c>
      <c r="D18" s="109">
        <v>380</v>
      </c>
      <c r="E18" s="117">
        <v>160</v>
      </c>
      <c r="F18" s="40">
        <f>+E18+D18+C18</f>
        <v>540</v>
      </c>
      <c r="G18" s="15" t="s">
        <v>13</v>
      </c>
      <c r="H18" s="263"/>
      <c r="I18" s="263">
        <v>0</v>
      </c>
      <c r="J18" s="266"/>
      <c r="K18" s="266">
        <v>40</v>
      </c>
      <c r="L18" s="260"/>
      <c r="M18" s="260"/>
      <c r="N18" s="44">
        <f>+M18+K18+I18</f>
        <v>40</v>
      </c>
    </row>
    <row r="19" spans="1:14" ht="18" x14ac:dyDescent="0.15">
      <c r="A19" s="14" t="s">
        <v>70</v>
      </c>
      <c r="B19" s="14" t="s">
        <v>73</v>
      </c>
      <c r="C19" s="92">
        <v>0</v>
      </c>
      <c r="D19" s="109">
        <v>140</v>
      </c>
      <c r="E19" s="117">
        <v>55</v>
      </c>
      <c r="F19" s="45">
        <f>+E19+D19+C19</f>
        <v>195</v>
      </c>
      <c r="G19" s="20" t="s">
        <v>13</v>
      </c>
      <c r="H19" s="264"/>
      <c r="I19" s="264">
        <v>0</v>
      </c>
      <c r="J19" s="267"/>
      <c r="K19" s="267">
        <v>40</v>
      </c>
      <c r="L19" s="261"/>
      <c r="M19" s="261"/>
      <c r="N19" s="44">
        <f>+M19+K19+I19</f>
        <v>40</v>
      </c>
    </row>
    <row r="20" spans="1:14" x14ac:dyDescent="0.15">
      <c r="A20" s="14" t="s">
        <v>3</v>
      </c>
      <c r="B20" s="14" t="s">
        <v>194</v>
      </c>
      <c r="C20" s="104">
        <v>5</v>
      </c>
      <c r="D20" s="109">
        <v>7</v>
      </c>
      <c r="E20" s="117">
        <v>8</v>
      </c>
      <c r="F20" s="45">
        <f>+E20+D20+C20</f>
        <v>20</v>
      </c>
      <c r="G20" s="11" t="s">
        <v>13</v>
      </c>
      <c r="H20" s="91">
        <v>37</v>
      </c>
      <c r="I20" s="92">
        <v>11</v>
      </c>
      <c r="J20" s="109">
        <v>22</v>
      </c>
      <c r="K20" s="109">
        <v>8</v>
      </c>
      <c r="L20" s="117">
        <v>20</v>
      </c>
      <c r="M20" s="117">
        <v>3</v>
      </c>
      <c r="N20" s="40">
        <f>+M20+K20+I20</f>
        <v>22</v>
      </c>
    </row>
  </sheetData>
  <mergeCells count="34">
    <mergeCell ref="G13:G15"/>
    <mergeCell ref="F14:F15"/>
    <mergeCell ref="H13:N13"/>
    <mergeCell ref="H14:I14"/>
    <mergeCell ref="C13:F13"/>
    <mergeCell ref="J14:K14"/>
    <mergeCell ref="L14:M14"/>
    <mergeCell ref="N14:N15"/>
    <mergeCell ref="A13:A15"/>
    <mergeCell ref="B13:B15"/>
    <mergeCell ref="C14:C15"/>
    <mergeCell ref="D14:D15"/>
    <mergeCell ref="E14:E15"/>
    <mergeCell ref="A12:N12"/>
    <mergeCell ref="A1:N1"/>
    <mergeCell ref="C2:F2"/>
    <mergeCell ref="A2:A4"/>
    <mergeCell ref="B2:B4"/>
    <mergeCell ref="C3:C4"/>
    <mergeCell ref="D3:D4"/>
    <mergeCell ref="E3:E4"/>
    <mergeCell ref="G2:G4"/>
    <mergeCell ref="F3:F4"/>
    <mergeCell ref="H2:N2"/>
    <mergeCell ref="H3:I3"/>
    <mergeCell ref="J3:K3"/>
    <mergeCell ref="L3:M3"/>
    <mergeCell ref="N3:N4"/>
    <mergeCell ref="M17:M19"/>
    <mergeCell ref="H17:H19"/>
    <mergeCell ref="I17:I19"/>
    <mergeCell ref="J17:J19"/>
    <mergeCell ref="K17:K19"/>
    <mergeCell ref="L17:L1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Table 1</vt:lpstr>
      <vt:lpstr>Table 2</vt:lpstr>
      <vt:lpstr>Table 3</vt:lpstr>
      <vt:lpstr>Table 4</vt:lpstr>
      <vt:lpstr>Table 5</vt:lpstr>
      <vt:lpstr>'Table 1'!Área_de_impresión</vt:lpstr>
      <vt:lpstr>'Table 2'!Área_de_impresión</vt:lpstr>
      <vt:lpstr>'Table 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31c4e1eb6385e427cc2a242bb41b5784.xlsx</dc:title>
  <dc:creator>Work1</dc:creator>
  <cp:lastModifiedBy>user</cp:lastModifiedBy>
  <cp:lastPrinted>2022-04-13T12:03:29Z</cp:lastPrinted>
  <dcterms:created xsi:type="dcterms:W3CDTF">2019-04-05T20:27:11Z</dcterms:created>
  <dcterms:modified xsi:type="dcterms:W3CDTF">2022-11-29T15:49:31Z</dcterms:modified>
</cp:coreProperties>
</file>